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nurisarno_prensadelpresidente_gob_do/Documents/Escritorio/"/>
    </mc:Choice>
  </mc:AlternateContent>
  <xr:revisionPtr revIDLastSave="0" documentId="8_{83979E66-372A-4385-B064-A1CF373604BC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lantilla Ejecución  2" sheetId="4" state="hidden" r:id="rId1"/>
    <sheet name="Plantilla Ejecución " sheetId="3" r:id="rId2"/>
    <sheet name="Plantilla Presupuestaria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" l="1"/>
  <c r="C9" i="5"/>
  <c r="C20" i="5"/>
  <c r="E16" i="3"/>
  <c r="F16" i="3"/>
  <c r="H16" i="3"/>
  <c r="I16" i="3"/>
  <c r="J16" i="3"/>
  <c r="I27" i="3"/>
  <c r="H27" i="3"/>
  <c r="G27" i="3"/>
  <c r="F27" i="3"/>
  <c r="E27" i="3"/>
  <c r="D27" i="3"/>
  <c r="J27" i="3"/>
  <c r="K24" i="3"/>
  <c r="P26" i="3"/>
  <c r="P23" i="3"/>
  <c r="P22" i="3"/>
  <c r="P21" i="3"/>
  <c r="P19" i="3"/>
  <c r="P18" i="3"/>
  <c r="P17" i="3"/>
  <c r="D20" i="3"/>
  <c r="E53" i="3"/>
  <c r="D53" i="3"/>
  <c r="C53" i="3"/>
  <c r="F53" i="3"/>
  <c r="F9" i="3"/>
  <c r="F8" i="3" s="1"/>
  <c r="J9" i="3"/>
  <c r="I9" i="3"/>
  <c r="H9" i="3"/>
  <c r="G9" i="3"/>
  <c r="E9" i="3"/>
  <c r="D9" i="3"/>
  <c r="K53" i="3"/>
  <c r="P12" i="3"/>
  <c r="P13" i="3"/>
  <c r="P55" i="3"/>
  <c r="P56" i="3"/>
  <c r="P57" i="3"/>
  <c r="J53" i="3"/>
  <c r="K27" i="3"/>
  <c r="J8" i="3"/>
  <c r="B9" i="3"/>
  <c r="K9" i="3"/>
  <c r="P54" i="3"/>
  <c r="O16" i="3"/>
  <c r="N16" i="3"/>
  <c r="M16" i="3"/>
  <c r="L16" i="3"/>
  <c r="G24" i="3"/>
  <c r="K25" i="3"/>
  <c r="P25" i="3" s="1"/>
  <c r="C54" i="5"/>
  <c r="B54" i="5"/>
  <c r="C28" i="5"/>
  <c r="B28" i="5"/>
  <c r="B20" i="5"/>
  <c r="B9" i="5"/>
  <c r="C18" i="5"/>
  <c r="B18" i="5"/>
  <c r="C108" i="5"/>
  <c r="L27" i="3"/>
  <c r="M27" i="3"/>
  <c r="N27" i="3"/>
  <c r="O27" i="3"/>
  <c r="L9" i="3"/>
  <c r="M9" i="3"/>
  <c r="M8" i="3" s="1"/>
  <c r="N9" i="3"/>
  <c r="N8" i="3" s="1"/>
  <c r="O9" i="3"/>
  <c r="O8" i="3" s="1"/>
  <c r="I53" i="3"/>
  <c r="H53" i="3"/>
  <c r="G53" i="3"/>
  <c r="P29" i="3"/>
  <c r="P10" i="3"/>
  <c r="P11" i="3"/>
  <c r="P14" i="3"/>
  <c r="P15" i="3"/>
  <c r="P28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B27" i="3"/>
  <c r="B16" i="3"/>
  <c r="B8" i="3"/>
  <c r="G16" i="3" l="1"/>
  <c r="P24" i="3"/>
  <c r="P53" i="3"/>
  <c r="D16" i="3"/>
  <c r="P20" i="3"/>
  <c r="K16" i="3"/>
  <c r="K8" i="3" s="1"/>
  <c r="P27" i="3"/>
  <c r="E8" i="3"/>
  <c r="D8" i="3"/>
  <c r="G8" i="3"/>
  <c r="P9" i="3"/>
  <c r="H8" i="3"/>
  <c r="I8" i="3"/>
  <c r="B8" i="5"/>
  <c r="N86" i="4"/>
  <c r="K86" i="4"/>
  <c r="I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L51" i="4"/>
  <c r="K51" i="4"/>
  <c r="J51" i="4"/>
  <c r="I51" i="4"/>
  <c r="H51" i="4"/>
  <c r="G51" i="4"/>
  <c r="F51" i="4"/>
  <c r="P51" i="4" s="1"/>
  <c r="C51" i="4"/>
  <c r="B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M25" i="4"/>
  <c r="L25" i="4"/>
  <c r="K25" i="4"/>
  <c r="J25" i="4"/>
  <c r="I25" i="4"/>
  <c r="H25" i="4"/>
  <c r="G25" i="4"/>
  <c r="F25" i="4"/>
  <c r="E25" i="4"/>
  <c r="P25" i="4" s="1"/>
  <c r="C25" i="4"/>
  <c r="B25" i="4"/>
  <c r="P24" i="4"/>
  <c r="P23" i="4"/>
  <c r="P22" i="4"/>
  <c r="P21" i="4"/>
  <c r="P20" i="4"/>
  <c r="P19" i="4"/>
  <c r="P18" i="4"/>
  <c r="P17" i="4"/>
  <c r="C17" i="4"/>
  <c r="C15" i="4" s="1"/>
  <c r="P16" i="4"/>
  <c r="M15" i="4"/>
  <c r="L15" i="4"/>
  <c r="K15" i="4"/>
  <c r="J15" i="4"/>
  <c r="I15" i="4"/>
  <c r="H15" i="4"/>
  <c r="H8" i="4" s="1"/>
  <c r="G15" i="4"/>
  <c r="F15" i="4"/>
  <c r="E15" i="4"/>
  <c r="D15" i="4"/>
  <c r="P15" i="4" s="1"/>
  <c r="B15" i="4"/>
  <c r="P14" i="4"/>
  <c r="P13" i="4"/>
  <c r="P12" i="4"/>
  <c r="P11" i="4"/>
  <c r="P10" i="4"/>
  <c r="M9" i="4"/>
  <c r="M8" i="4" s="1"/>
  <c r="L9" i="4"/>
  <c r="L8" i="4" s="1"/>
  <c r="K9" i="4"/>
  <c r="J9" i="4"/>
  <c r="J8" i="4" s="1"/>
  <c r="I9" i="4"/>
  <c r="H9" i="4"/>
  <c r="H86" i="4" s="1"/>
  <c r="G9" i="4"/>
  <c r="G86" i="4" s="1"/>
  <c r="F9" i="4"/>
  <c r="F86" i="4" s="1"/>
  <c r="E9" i="4"/>
  <c r="E8" i="4" s="1"/>
  <c r="D9" i="4"/>
  <c r="D8" i="4" s="1"/>
  <c r="C9" i="4"/>
  <c r="B9" i="4"/>
  <c r="B8" i="4" s="1"/>
  <c r="L96" i="4" s="1"/>
  <c r="K8" i="4"/>
  <c r="I8" i="4"/>
  <c r="G8" i="4"/>
  <c r="P16" i="3" l="1"/>
  <c r="P8" i="3"/>
  <c r="B108" i="5"/>
  <c r="D86" i="4"/>
  <c r="C86" i="4"/>
  <c r="C8" i="4"/>
  <c r="J86" i="4"/>
  <c r="L86" i="4"/>
  <c r="P9" i="4"/>
  <c r="E86" i="4"/>
  <c r="M86" i="4"/>
  <c r="F8" i="4"/>
  <c r="P8" i="4" s="1"/>
  <c r="P86" i="4" l="1"/>
  <c r="N89" i="3" l="1"/>
  <c r="M89" i="3"/>
  <c r="L89" i="3" l="1"/>
  <c r="K89" i="3"/>
  <c r="J89" i="3"/>
  <c r="I89" i="3"/>
  <c r="P87" i="3"/>
  <c r="P88" i="3"/>
  <c r="H89" i="3"/>
  <c r="G89" i="3"/>
  <c r="E89" i="3"/>
  <c r="D89" i="3"/>
  <c r="F89" i="3"/>
  <c r="P89" i="3" l="1"/>
</calcChain>
</file>

<file path=xl/sharedStrings.xml><?xml version="1.0" encoding="utf-8"?>
<sst xmlns="http://schemas.openxmlformats.org/spreadsheetml/2006/main" count="363" uniqueCount="130">
  <si>
    <t>Ministerio Administrativo de la Presidencia</t>
  </si>
  <si>
    <t>Direccion de Prensa del Presidente</t>
  </si>
  <si>
    <t>SEPTIEMBRE 2023.</t>
  </si>
  <si>
    <t>Ejecución de Gastos y Aplicaciones Financieras</t>
  </si>
  <si>
    <t>En RD$</t>
  </si>
  <si>
    <t xml:space="preserve">                                                                                                             GASTOS DEVENGADOS</t>
  </si>
  <si>
    <t>Detalle</t>
  </si>
  <si>
    <t xml:space="preserve">Presupuesto Vigente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</si>
  <si>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</si>
  <si>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</si>
  <si>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</si>
  <si>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</si>
  <si>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</si>
  <si>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</si>
  <si>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</si>
  <si>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</si>
  <si>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</si>
  <si>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</si>
  <si>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</si>
  <si>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</si>
  <si>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</si>
  <si>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</si>
  <si>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</si>
  <si>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</si>
  <si>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</si>
  <si>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</si>
  <si>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</si>
  <si>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</si>
  <si>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</si>
  <si>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</si>
  <si>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</si>
  <si>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</si>
  <si>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</si>
  <si>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</si>
  <si>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</si>
  <si>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</si>
  <si>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</si>
  <si>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</si>
  <si>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</si>
  <si>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</si>
  <si>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</si>
  <si>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</si>
  <si>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</si>
  <si>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</si>
  <si>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</si>
  <si>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</si>
  <si>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</si>
  <si>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</si>
  <si>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</si>
  <si>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</si>
  <si>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</si>
  <si>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</si>
  <si>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</si>
  <si>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</si>
  <si>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</si>
  <si>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</si>
  <si>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</si>
  <si>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</si>
  <si>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</si>
  <si>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</si>
  <si>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</si>
  <si>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</si>
  <si>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</si>
  <si>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</si>
  <si>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</si>
  <si>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</si>
  <si>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DE AUDIO,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</si>
  <si>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</si>
  <si>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</si>
  <si>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</si>
  <si>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</si>
  <si>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</si>
  <si>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-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</si>
  <si>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</si>
  <si>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</si>
  <si>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</si>
  <si>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</si>
  <si>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</si>
  <si>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</si>
  <si>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</si>
  <si>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</si>
  <si>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</si>
  <si>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</si>
  <si>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</si>
  <si>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</si>
  <si>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</si>
  <si>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</si>
  <si>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</si>
  <si>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</si>
  <si>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</si>
  <si>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</si>
  <si>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</si>
  <si>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</si>
  <si>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</si>
  <si>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</si>
  <si>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</si>
  <si>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</si>
  <si>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</si>
  <si>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</si>
  <si>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</si>
  <si>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</si>
  <si>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</si>
  <si>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</si>
  <si>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</si>
  <si>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</si>
  <si>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</si>
  <si>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 xml:space="preserve">                                     DANIEL GARCÍA                                                            BENNY ADAMES                                                                      CHERCI RUIZ      </t>
  </si>
  <si>
    <t xml:space="preserve">                                  DIRECTOR GENERAL                                 ENCDA. ADMINISTRATIVA Y FINANCIERA                                  ANALISTA DE PRESUPUESTO.</t>
  </si>
  <si>
    <t>Presupuesto Mofificado</t>
  </si>
  <si>
    <t>2.1.2 Compensaciones</t>
  </si>
  <si>
    <t>2.2.5-  CONTRACION DE SERVICIO</t>
  </si>
  <si>
    <t>2.2.7-CONTRACION DE SERVICIO Y MANTENIMIENTO MENORES</t>
  </si>
  <si>
    <t>2.6.1.3 Equipos de tecnología de la información y comunicación</t>
  </si>
  <si>
    <t xml:space="preserve">                                     DANIEL GARCÍA                                                            BENNY ADAMES                                                                      NURIS ARNO</t>
  </si>
  <si>
    <t>Dirección de Prensa del Presidente</t>
  </si>
  <si>
    <t xml:space="preserve">Presupuesto de Gastos y Aplicaciones Financieras </t>
  </si>
  <si>
    <t>Presupuesto Aprobado</t>
  </si>
  <si>
    <t>Presupuesto Modificado</t>
  </si>
  <si>
    <t>2.1.1-  PRETACIONES ECONOMICA</t>
  </si>
  <si>
    <t>2.1.2.2-COMPENSACION</t>
  </si>
  <si>
    <t>2.6.2 - MOBILIARIO Y EQUIPO EDUCACIONAL Y RECREATIVO</t>
  </si>
  <si>
    <t>FUENTE: SIGEF</t>
  </si>
  <si>
    <t>Presupuesto aprobado: Se refiere al presupuesto aprobado en la ley de presupuesto General del Estado.</t>
  </si>
  <si>
    <t>Presupuesto modificado: Se refiere al presupuesto aprobado en caso de que el Congreso Nacional apruebe un presupuesto complementario.</t>
  </si>
  <si>
    <t>Total devengado: Son los recursos financieros que surge con la obligacion de pago por la recepcion de conformidad de obras, bienes y servicios</t>
  </si>
  <si>
    <t>oportunamente contratados o, en los casos de gastos sin contrapretacion , por haberse cumplido los requisitos administrativos dispuestos por</t>
  </si>
  <si>
    <t xml:space="preserve">el reglamento de la presente ley. </t>
  </si>
  <si>
    <t xml:space="preserve">                    NURIS ARNO                                         DANIEL GARCÍA                                                                             BENNY ANDAMES   </t>
  </si>
  <si>
    <t xml:space="preserve">           ANALISTA PRESUPUESTO                            DIRECTOR GENERAL                                         ENCARGADA DEPTO. ADMINISTRATIVO Y FINANCIERO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</si>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</sst>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1">
    <xf numFmtId="0" fontId="0" fillId="0" borderId="0" xfId="0"/>
    <xf numFmtId="0" fontId="2" fillId="3" borderId="0" xfId="0" applyFont="1" applyFill="1" applyAlignment="1">
      <alignment vertical="center" wrapText="1"/>
    </xf>
    <xf numFmtId="0" fontId="1" fillId="0" borderId="0" xfId="0" applyFont="1"/>
    <xf numFmtId="0" fontId="0" fillId="0" borderId="2" xfId="0" applyBorder="1"/>
    <xf numFmtId="0" fontId="4" fillId="0" borderId="0" xfId="0" applyFont="1"/>
    <xf numFmtId="0" fontId="4" fillId="4" borderId="0" xfId="0" applyFont="1" applyFill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164" fontId="4" fillId="0" borderId="0" xfId="0" applyNumberFormat="1" applyFont="1"/>
    <xf numFmtId="0" fontId="2" fillId="3" borderId="0" xfId="0" applyFont="1" applyFill="1" applyAlignment="1">
      <alignment horizontal="center" wrapText="1"/>
    </xf>
    <xf numFmtId="165" fontId="2" fillId="2" borderId="5" xfId="0" applyNumberFormat="1" applyFont="1" applyFill="1" applyBorder="1" applyAlignment="1">
      <alignment horizontal="center" wrapText="1"/>
    </xf>
    <xf numFmtId="164" fontId="2" fillId="4" borderId="1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 indent="2"/>
    </xf>
    <xf numFmtId="0" fontId="1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4" fillId="0" borderId="8" xfId="1" applyFont="1" applyBorder="1" applyAlignment="1">
      <alignment horizontal="center" wrapText="1"/>
    </xf>
    <xf numFmtId="164" fontId="2" fillId="0" borderId="8" xfId="1" applyFont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 wrapText="1"/>
    </xf>
    <xf numFmtId="164" fontId="2" fillId="5" borderId="8" xfId="1" applyFont="1" applyFill="1" applyBorder="1" applyAlignment="1">
      <alignment horizontal="center" wrapText="1"/>
    </xf>
    <xf numFmtId="4" fontId="0" fillId="0" borderId="8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8" xfId="0" applyFont="1" applyBorder="1" applyAlignment="1">
      <alignment horizontal="center"/>
    </xf>
    <xf numFmtId="0" fontId="2" fillId="4" borderId="0" xfId="0" applyFont="1" applyFill="1"/>
    <xf numFmtId="4" fontId="0" fillId="0" borderId="0" xfId="0" applyNumberFormat="1"/>
    <xf numFmtId="164" fontId="2" fillId="0" borderId="0" xfId="0" applyNumberFormat="1" applyFont="1"/>
    <xf numFmtId="165" fontId="2" fillId="2" borderId="9" xfId="0" applyNumberFormat="1" applyFont="1" applyFill="1" applyBorder="1" applyAlignment="1">
      <alignment horizontal="center" wrapText="1"/>
    </xf>
    <xf numFmtId="164" fontId="2" fillId="0" borderId="6" xfId="1" applyFont="1" applyBorder="1" applyAlignment="1">
      <alignment wrapText="1"/>
    </xf>
    <xf numFmtId="165" fontId="2" fillId="2" borderId="7" xfId="0" applyNumberFormat="1" applyFont="1" applyFill="1" applyBorder="1" applyAlignment="1">
      <alignment horizontal="center" wrapText="1"/>
    </xf>
    <xf numFmtId="164" fontId="2" fillId="0" borderId="2" xfId="1" applyFont="1" applyBorder="1" applyAlignment="1">
      <alignment horizontal="center" wrapText="1"/>
    </xf>
    <xf numFmtId="164" fontId="4" fillId="0" borderId="3" xfId="1" applyFont="1" applyBorder="1" applyAlignment="1">
      <alignment horizontal="center" wrapText="1"/>
    </xf>
    <xf numFmtId="164" fontId="2" fillId="3" borderId="0" xfId="1" applyFont="1" applyFill="1" applyAlignment="1">
      <alignment horizontal="center" wrapText="1"/>
    </xf>
    <xf numFmtId="165" fontId="2" fillId="3" borderId="0" xfId="0" applyNumberFormat="1" applyFont="1" applyFill="1" applyAlignment="1">
      <alignment horizontal="center" wrapText="1"/>
    </xf>
    <xf numFmtId="164" fontId="2" fillId="4" borderId="0" xfId="0" applyNumberFormat="1" applyFont="1" applyFill="1"/>
    <xf numFmtId="164" fontId="0" fillId="0" borderId="0" xfId="1" applyFont="1"/>
    <xf numFmtId="164" fontId="4" fillId="0" borderId="10" xfId="1" applyFont="1" applyBorder="1" applyAlignment="1">
      <alignment horizontal="center" wrapText="1"/>
    </xf>
    <xf numFmtId="4" fontId="0" fillId="0" borderId="8" xfId="0" applyNumberFormat="1" applyBorder="1"/>
    <xf numFmtId="4" fontId="0" fillId="0" borderId="10" xfId="0" applyNumberFormat="1" applyBorder="1"/>
    <xf numFmtId="164" fontId="2" fillId="0" borderId="10" xfId="1" applyFont="1" applyBorder="1" applyAlignment="1">
      <alignment horizontal="center" wrapText="1"/>
    </xf>
    <xf numFmtId="4" fontId="1" fillId="0" borderId="8" xfId="0" applyNumberFormat="1" applyFont="1" applyBorder="1"/>
    <xf numFmtId="4" fontId="1" fillId="0" borderId="10" xfId="0" applyNumberFormat="1" applyFont="1" applyBorder="1"/>
    <xf numFmtId="164" fontId="2" fillId="0" borderId="11" xfId="1" applyFont="1" applyBorder="1" applyAlignment="1">
      <alignment horizontal="center" wrapText="1"/>
    </xf>
    <xf numFmtId="164" fontId="4" fillId="5" borderId="11" xfId="1" applyFont="1" applyFill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4" fillId="5" borderId="11" xfId="1" applyFont="1" applyFill="1" applyBorder="1" applyAlignment="1">
      <alignment horizontal="center" wrapText="1"/>
    </xf>
    <xf numFmtId="164" fontId="2" fillId="5" borderId="11" xfId="1" applyFont="1" applyFill="1" applyBorder="1" applyAlignment="1">
      <alignment horizontal="center" wrapText="1"/>
    </xf>
    <xf numFmtId="164" fontId="2" fillId="0" borderId="3" xfId="1" applyFont="1" applyBorder="1" applyAlignment="1">
      <alignment horizontal="center" vertical="center" wrapText="1"/>
    </xf>
    <xf numFmtId="164" fontId="4" fillId="0" borderId="11" xfId="1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 wrapText="1"/>
    </xf>
    <xf numFmtId="165" fontId="2" fillId="2" borderId="11" xfId="0" applyNumberFormat="1" applyFont="1" applyFill="1" applyBorder="1" applyAlignment="1">
      <alignment horizontal="center" wrapText="1"/>
    </xf>
    <xf numFmtId="164" fontId="4" fillId="4" borderId="0" xfId="1" applyFont="1" applyFill="1"/>
    <xf numFmtId="164" fontId="1" fillId="0" borderId="8" xfId="1" applyFont="1" applyBorder="1" applyAlignment="1">
      <alignment horizontal="left" vertical="center" wrapText="1"/>
    </xf>
    <xf numFmtId="164" fontId="0" fillId="0" borderId="8" xfId="1" applyFont="1" applyBorder="1" applyAlignment="1">
      <alignment horizontal="left" vertical="center" wrapText="1" indent="2"/>
    </xf>
    <xf numFmtId="164" fontId="1" fillId="2" borderId="8" xfId="1" applyFont="1" applyFill="1" applyBorder="1" applyAlignment="1">
      <alignment horizontal="left" vertical="center" wrapText="1"/>
    </xf>
    <xf numFmtId="164" fontId="0" fillId="0" borderId="8" xfId="1" applyFont="1" applyBorder="1" applyAlignment="1">
      <alignment horizontal="left" vertical="center" wrapText="1"/>
    </xf>
    <xf numFmtId="164" fontId="1" fillId="2" borderId="9" xfId="1" applyFont="1" applyFill="1" applyBorder="1" applyAlignment="1">
      <alignment horizontal="left" vertical="center" wrapText="1"/>
    </xf>
    <xf numFmtId="164" fontId="0" fillId="0" borderId="2" xfId="1" applyFont="1" applyBorder="1"/>
    <xf numFmtId="164" fontId="1" fillId="3" borderId="0" xfId="1" applyFont="1" applyFill="1" applyAlignment="1">
      <alignment horizontal="left" vertical="center" wrapText="1"/>
    </xf>
    <xf numFmtId="164" fontId="1" fillId="0" borderId="0" xfId="1" applyFont="1"/>
    <xf numFmtId="164" fontId="2" fillId="0" borderId="0" xfId="1" applyFont="1"/>
    <xf numFmtId="164" fontId="4" fillId="0" borderId="0" xfId="1" applyFont="1"/>
    <xf numFmtId="0" fontId="4" fillId="6" borderId="0" xfId="0" applyFont="1" applyFill="1"/>
    <xf numFmtId="4" fontId="4" fillId="0" borderId="0" xfId="0" applyNumberFormat="1" applyFont="1"/>
    <xf numFmtId="164" fontId="4" fillId="5" borderId="0" xfId="1" applyFont="1" applyFill="1"/>
    <xf numFmtId="0" fontId="5" fillId="6" borderId="0" xfId="0" applyFont="1" applyFill="1"/>
    <xf numFmtId="0" fontId="2" fillId="0" borderId="10" xfId="0" applyFont="1" applyBorder="1" applyAlignment="1">
      <alignment horizontal="left" vertical="center" wrapText="1"/>
    </xf>
    <xf numFmtId="164" fontId="2" fillId="0" borderId="8" xfId="1" applyFont="1" applyBorder="1" applyAlignment="1">
      <alignment horizontal="left" vertical="center" wrapText="1"/>
    </xf>
    <xf numFmtId="4" fontId="4" fillId="0" borderId="8" xfId="0" applyNumberFormat="1" applyFont="1" applyBorder="1"/>
    <xf numFmtId="4" fontId="4" fillId="0" borderId="8" xfId="0" applyNumberFormat="1" applyFont="1" applyBorder="1" applyAlignment="1">
      <alignment horizontal="center"/>
    </xf>
    <xf numFmtId="164" fontId="4" fillId="0" borderId="8" xfId="1" applyFont="1" applyBorder="1" applyAlignment="1">
      <alignment horizontal="left" vertical="center" wrapText="1" indent="2"/>
    </xf>
    <xf numFmtId="4" fontId="4" fillId="0" borderId="11" xfId="0" applyNumberFormat="1" applyFont="1" applyBorder="1"/>
    <xf numFmtId="164" fontId="2" fillId="0" borderId="11" xfId="1" applyFont="1" applyBorder="1" applyAlignment="1">
      <alignment horizontal="left" vertical="center" wrapText="1"/>
    </xf>
    <xf numFmtId="164" fontId="4" fillId="0" borderId="11" xfId="1" applyFont="1" applyBorder="1" applyAlignment="1">
      <alignment horizontal="left" vertical="center" wrapText="1" indent="2"/>
    </xf>
    <xf numFmtId="164" fontId="4" fillId="0" borderId="8" xfId="1" applyFont="1" applyBorder="1" applyAlignment="1">
      <alignment horizontal="left" vertical="center" wrapText="1"/>
    </xf>
    <xf numFmtId="164" fontId="4" fillId="0" borderId="11" xfId="1" applyFont="1" applyBorder="1" applyAlignment="1">
      <alignment horizontal="left" vertical="center" wrapText="1"/>
    </xf>
    <xf numFmtId="0" fontId="0" fillId="4" borderId="0" xfId="0" applyFill="1"/>
    <xf numFmtId="164" fontId="0" fillId="4" borderId="0" xfId="1" applyFont="1" applyFill="1"/>
    <xf numFmtId="0" fontId="1" fillId="4" borderId="0" xfId="0" applyFont="1" applyFill="1"/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43" fontId="4" fillId="0" borderId="0" xfId="0" applyNumberFormat="1" applyFont="1"/>
    <xf numFmtId="0" fontId="1" fillId="3" borderId="0" xfId="0" applyFont="1" applyFill="1" applyAlignment="1">
      <alignment wrapText="1"/>
    </xf>
    <xf numFmtId="0" fontId="4" fillId="0" borderId="10" xfId="0" applyFont="1" applyBorder="1" applyAlignment="1">
      <alignment vertical="center" wrapText="1" indent="2"/>
    </xf>
    <xf numFmtId="0" fontId="2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164" fontId="4" fillId="0" borderId="10" xfId="1" applyFont="1" applyBorder="1" applyAlignment="1">
      <alignment wrapText="1"/>
    </xf>
    <xf numFmtId="0" fontId="6" fillId="0" borderId="0" xfId="0" applyFont="1" applyAlignment="1">
      <alignment vertical="top" wrapText="1" indent="3"/>
    </xf>
    <xf numFmtId="164" fontId="2" fillId="0" borderId="8" xfId="1" applyFont="1" applyBorder="1" applyAlignment="1">
      <alignment wrapText="1"/>
    </xf>
    <xf numFmtId="4" fontId="2" fillId="0" borderId="8" xfId="0" applyNumberFormat="1" applyFont="1" applyBorder="1"/>
    <xf numFmtId="164" fontId="4" fillId="0" borderId="15" xfId="1" applyFont="1" applyBorder="1" applyAlignment="1">
      <alignment horizontal="center" wrapText="1"/>
    </xf>
    <xf numFmtId="164" fontId="4" fillId="0" borderId="8" xfId="1" applyFont="1" applyFill="1" applyBorder="1" applyAlignment="1">
      <alignment horizontal="center" wrapText="1"/>
    </xf>
    <xf numFmtId="164" fontId="4" fillId="0" borderId="16" xfId="1" applyFont="1" applyFill="1" applyBorder="1" applyAlignment="1">
      <alignment horizontal="center" wrapText="1"/>
    </xf>
    <xf numFmtId="164" fontId="4" fillId="5" borderId="8" xfId="1" applyFont="1" applyFill="1" applyBorder="1" applyAlignment="1">
      <alignment horizontal="center" wrapText="1"/>
    </xf>
    <xf numFmtId="0" fontId="4" fillId="0" borderId="8" xfId="0" applyFont="1" applyBorder="1"/>
    <xf numFmtId="164" fontId="4" fillId="0" borderId="8" xfId="1" applyFont="1" applyBorder="1"/>
    <xf numFmtId="164" fontId="4" fillId="0" borderId="11" xfId="1" applyFont="1" applyBorder="1"/>
    <xf numFmtId="0" fontId="2" fillId="2" borderId="10" xfId="0" applyFont="1" applyFill="1" applyBorder="1" applyAlignment="1">
      <alignment vertical="center" wrapText="1"/>
    </xf>
    <xf numFmtId="164" fontId="2" fillId="2" borderId="8" xfId="1" applyFont="1" applyFill="1" applyBorder="1" applyAlignment="1">
      <alignment horizontal="left" vertical="center" wrapText="1"/>
    </xf>
    <xf numFmtId="164" fontId="2" fillId="2" borderId="11" xfId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64" fontId="2" fillId="2" borderId="13" xfId="1" applyFont="1" applyFill="1" applyBorder="1" applyAlignment="1">
      <alignment horizontal="left" vertical="center" wrapText="1"/>
    </xf>
    <xf numFmtId="164" fontId="2" fillId="0" borderId="12" xfId="1" applyFont="1" applyBorder="1" applyAlignment="1">
      <alignment wrapText="1"/>
    </xf>
    <xf numFmtId="165" fontId="4" fillId="2" borderId="7" xfId="0" applyNumberFormat="1" applyFont="1" applyFill="1" applyBorder="1" applyAlignment="1">
      <alignment horizontal="center" wrapText="1"/>
    </xf>
    <xf numFmtId="165" fontId="2" fillId="2" borderId="7" xfId="0" applyNumberFormat="1" applyFont="1" applyFill="1" applyBorder="1" applyAlignment="1">
      <alignment wrapText="1"/>
    </xf>
    <xf numFmtId="0" fontId="4" fillId="0" borderId="4" xfId="0" applyFont="1" applyBorder="1"/>
    <xf numFmtId="164" fontId="4" fillId="0" borderId="13" xfId="1" applyFont="1" applyBorder="1"/>
    <xf numFmtId="164" fontId="2" fillId="0" borderId="2" xfId="1" applyFont="1" applyBorder="1" applyAlignment="1">
      <alignment wrapText="1"/>
    </xf>
    <xf numFmtId="0" fontId="2" fillId="3" borderId="0" xfId="0" applyFont="1" applyFill="1" applyAlignment="1">
      <alignment horizontal="left" vertical="center" wrapText="1"/>
    </xf>
    <xf numFmtId="164" fontId="2" fillId="3" borderId="14" xfId="1" applyFont="1" applyFill="1" applyBorder="1" applyAlignment="1">
      <alignment horizontal="left" vertical="center" wrapText="1"/>
    </xf>
    <xf numFmtId="164" fontId="2" fillId="3" borderId="0" xfId="1" applyFont="1" applyFill="1" applyBorder="1" applyAlignment="1">
      <alignment horizontal="left" vertical="center" wrapText="1"/>
    </xf>
    <xf numFmtId="164" fontId="4" fillId="4" borderId="1" xfId="1" applyFont="1" applyFill="1" applyBorder="1" applyAlignment="1">
      <alignment horizontal="left" wrapText="1"/>
    </xf>
    <xf numFmtId="164" fontId="2" fillId="4" borderId="1" xfId="1" applyFont="1" applyFill="1" applyBorder="1" applyAlignment="1">
      <alignment wrapText="1"/>
    </xf>
    <xf numFmtId="164" fontId="2" fillId="0" borderId="0" xfId="1" applyFont="1" applyBorder="1"/>
    <xf numFmtId="164" fontId="4" fillId="0" borderId="0" xfId="1" applyFont="1" applyBorder="1"/>
    <xf numFmtId="164" fontId="4" fillId="0" borderId="0" xfId="1" applyFont="1" applyAlignment="1"/>
    <xf numFmtId="0" fontId="9" fillId="0" borderId="0" xfId="0" applyFont="1"/>
    <xf numFmtId="0" fontId="0" fillId="0" borderId="0" xfId="0" applyAlignment="1">
      <alignment horizontal="left"/>
    </xf>
    <xf numFmtId="0" fontId="2" fillId="3" borderId="0" xfId="0" applyFont="1" applyFill="1" applyAlignment="1">
      <alignment horizontal="center" vertical="center" wrapText="1"/>
    </xf>
    <xf numFmtId="164" fontId="2" fillId="3" borderId="0" xfId="1" applyFont="1" applyFill="1" applyAlignment="1">
      <alignment horizontal="center" vertical="center" wrapText="1"/>
    </xf>
    <xf numFmtId="164" fontId="0" fillId="0" borderId="0" xfId="0" applyNumberFormat="1"/>
    <xf numFmtId="0" fontId="2" fillId="3" borderId="17" xfId="0" applyFont="1" applyFill="1" applyBorder="1" applyAlignment="1">
      <alignment horizontal="left" vertical="center" wrapText="1"/>
    </xf>
    <xf numFmtId="43" fontId="0" fillId="0" borderId="0" xfId="0" applyNumberFormat="1"/>
    <xf numFmtId="0" fontId="2" fillId="0" borderId="8" xfId="0" applyFont="1" applyBorder="1"/>
    <xf numFmtId="0" fontId="5" fillId="0" borderId="0" xfId="0" applyFont="1"/>
    <xf numFmtId="4" fontId="7" fillId="0" borderId="0" xfId="0" applyNumberFormat="1" applyFont="1" applyAlignment="1">
      <alignment horizontal="right" vertical="top" indent="1" shrinkToFit="1"/>
    </xf>
    <xf numFmtId="4" fontId="1" fillId="0" borderId="0" xfId="0" applyNumberFormat="1" applyFont="1" applyAlignment="1">
      <alignment horizontal="center" vertical="center"/>
    </xf>
    <xf numFmtId="0" fontId="4" fillId="0" borderId="2" xfId="0" applyFont="1" applyBorder="1"/>
    <xf numFmtId="4" fontId="4" fillId="0" borderId="2" xfId="0" applyNumberFormat="1" applyFont="1" applyBorder="1"/>
    <xf numFmtId="164" fontId="2" fillId="0" borderId="18" xfId="1" applyFont="1" applyBorder="1" applyAlignment="1">
      <alignment horizontal="center" wrapText="1"/>
    </xf>
    <xf numFmtId="164" fontId="2" fillId="0" borderId="14" xfId="1" applyFont="1" applyBorder="1" applyAlignment="1">
      <alignment horizontal="center" wrapText="1"/>
    </xf>
    <xf numFmtId="164" fontId="2" fillId="0" borderId="16" xfId="1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1" applyFont="1" applyBorder="1" applyAlignment="1">
      <alignment horizontal="center" vertical="center" wrapText="1"/>
    </xf>
    <xf numFmtId="0" fontId="2" fillId="7" borderId="0" xfId="0" applyFont="1" applyFill="1" applyAlignment="1">
      <alignment horizontal="left" vertical="center" wrapText="1"/>
    </xf>
    <xf numFmtId="164" fontId="2" fillId="7" borderId="0" xfId="1" applyFont="1" applyFill="1"/>
    <xf numFmtId="0" fontId="4" fillId="0" borderId="0" xfId="0" applyFont="1" applyAlignment="1">
      <alignment horizontal="left" vertical="center" wrapText="1" indent="2"/>
    </xf>
    <xf numFmtId="3" fontId="2" fillId="7" borderId="0" xfId="0" applyNumberFormat="1" applyFont="1" applyFill="1" applyAlignment="1">
      <alignment vertical="center" wrapText="1"/>
    </xf>
    <xf numFmtId="3" fontId="4" fillId="5" borderId="0" xfId="0" applyNumberFormat="1" applyFont="1" applyFill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0" fontId="2" fillId="8" borderId="17" xfId="0" applyFont="1" applyFill="1" applyBorder="1" applyAlignment="1">
      <alignment horizontal="left" vertical="center" wrapText="1"/>
    </xf>
    <xf numFmtId="165" fontId="2" fillId="8" borderId="1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5" fontId="4" fillId="0" borderId="0" xfId="0" applyNumberFormat="1" applyFont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vertical="center" wrapText="1"/>
    </xf>
    <xf numFmtId="164" fontId="2" fillId="3" borderId="17" xfId="1" applyFont="1" applyFill="1" applyBorder="1" applyAlignment="1">
      <alignment horizontal="center" vertical="center" wrapText="1"/>
    </xf>
    <xf numFmtId="3" fontId="0" fillId="0" borderId="0" xfId="0" applyNumberFormat="1"/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07A18FD-835C-42E4-8C38-13DF6AE62F1B}"/>
            </a:ext>
          </a:extLst>
        </xdr:cNvPr>
        <xdr:cNvSpPr/>
      </xdr:nvSpPr>
      <xdr:spPr>
        <a:xfrm>
          <a:off x="514865" y="209722"/>
          <a:ext cx="899866" cy="601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173797-045A-4645-8808-86AF0CA9BA21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0"/>
          <a:ext cx="1822451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84889B-4E50-477A-A661-F09AF122F8DA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4767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15</xdr:col>
      <xdr:colOff>127001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0</xdr:row>
      <xdr:rowOff>57150</xdr:rowOff>
    </xdr:from>
    <xdr:to>
      <xdr:col>0</xdr:col>
      <xdr:colOff>2581275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" y="57150"/>
          <a:ext cx="20955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FDF6-1381-48A7-AA1E-8E67D0919825}">
  <sheetPr>
    <pageSetUpPr fitToPage="1"/>
  </sheetPr>
  <dimension ref="A1:R98"/>
  <sheetViews>
    <sheetView showGridLines="0" view="pageBreakPreview" zoomScale="85" zoomScaleNormal="90" zoomScaleSheetLayoutView="85" workbookViewId="0">
      <selection activeCell="G15" sqref="G15"/>
    </sheetView>
  </sheetViews>
  <sheetFormatPr baseColWidth="10" defaultColWidth="9.140625" defaultRowHeight="15.75" x14ac:dyDescent="0.25"/>
  <cols>
    <col min="1" max="1" width="35.42578125" style="4" customWidth="1"/>
    <col min="2" max="2" width="20.42578125" style="67" bestFit="1" customWidth="1"/>
    <col min="3" max="3" width="17.42578125" style="4" customWidth="1"/>
    <col min="4" max="4" width="16.42578125" style="4" customWidth="1"/>
    <col min="5" max="5" width="15.7109375" style="4" customWidth="1"/>
    <col min="6" max="8" width="16" style="4" bestFit="1" customWidth="1"/>
    <col min="9" max="9" width="15.7109375" style="4" customWidth="1"/>
    <col min="10" max="10" width="16.7109375" style="4" customWidth="1"/>
    <col min="11" max="11" width="17.42578125" style="4" customWidth="1"/>
    <col min="12" max="12" width="16.85546875" style="4" customWidth="1"/>
    <col min="13" max="13" width="16.42578125" style="4" customWidth="1"/>
    <col min="14" max="14" width="18.85546875" style="4" customWidth="1"/>
    <col min="15" max="15" width="11" style="4" customWidth="1"/>
    <col min="16" max="16" width="17.5703125" style="4" bestFit="1" customWidth="1"/>
    <col min="17" max="17" width="13.5703125" style="4" customWidth="1"/>
    <col min="18" max="18" width="12.7109375" style="4" bestFit="1" customWidth="1"/>
    <col min="19" max="16384" width="9.140625" style="4"/>
  </cols>
  <sheetData>
    <row r="1" spans="1:18" x14ac:dyDescent="0.25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8" x14ac:dyDescent="0.25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1:18" x14ac:dyDescent="0.25">
      <c r="A3" s="159" t="s">
        <v>2</v>
      </c>
      <c r="B3" s="159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</row>
    <row r="4" spans="1:18" x14ac:dyDescent="0.25">
      <c r="A4" s="158" t="s">
        <v>3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</row>
    <row r="5" spans="1:18" x14ac:dyDescent="0.25">
      <c r="A5" s="160" t="s">
        <v>4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</row>
    <row r="6" spans="1:18" x14ac:dyDescent="0.25">
      <c r="A6" s="5"/>
      <c r="B6" s="57"/>
      <c r="C6" s="5"/>
      <c r="D6" s="30" t="s">
        <v>5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5"/>
    </row>
    <row r="7" spans="1:18" ht="31.5" x14ac:dyDescent="0.25">
      <c r="A7" s="1" t="s">
        <v>6</v>
      </c>
      <c r="B7" s="14" t="s">
        <v>7</v>
      </c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17</v>
      </c>
      <c r="N7" s="14" t="s">
        <v>18</v>
      </c>
      <c r="O7" s="14" t="s">
        <v>19</v>
      </c>
      <c r="P7" s="14" t="s">
        <v>20</v>
      </c>
    </row>
    <row r="8" spans="1:18" x14ac:dyDescent="0.25">
      <c r="A8" s="18" t="s">
        <v>21</v>
      </c>
      <c r="B8" s="58">
        <f>+B9+B15+B25+B51</f>
        <v>349070603.99999994</v>
      </c>
      <c r="C8" s="48">
        <f>+C9+C15+C25+C51</f>
        <v>352321281</v>
      </c>
      <c r="D8" s="23">
        <f>+D9+D15</f>
        <v>8542663.5599999987</v>
      </c>
      <c r="E8" s="23">
        <f>+E9+E15+E25</f>
        <v>8685502.7999999989</v>
      </c>
      <c r="F8" s="23">
        <f>+F9+F15+F25+F51</f>
        <v>11895078.41</v>
      </c>
      <c r="G8" s="23">
        <f t="shared" ref="G8:K8" si="0">+G9+G15+G25+G51</f>
        <v>21871068.719999999</v>
      </c>
      <c r="H8" s="23">
        <f t="shared" si="0"/>
        <v>37820541.82</v>
      </c>
      <c r="I8" s="23">
        <f t="shared" si="0"/>
        <v>27561441.850000001</v>
      </c>
      <c r="J8" s="23">
        <f t="shared" si="0"/>
        <v>17812036.969999999</v>
      </c>
      <c r="K8" s="23">
        <f t="shared" si="0"/>
        <v>35793904.620000005</v>
      </c>
      <c r="L8" s="23">
        <f>+L9+L15+L25+L51</f>
        <v>30411999.159999996</v>
      </c>
      <c r="M8" s="23">
        <f>+M9+M15+M25</f>
        <v>37688953.600000001</v>
      </c>
      <c r="N8" s="23"/>
      <c r="O8" s="23"/>
      <c r="P8" s="23">
        <f>SUM(D8:O8)</f>
        <v>238083191.50999999</v>
      </c>
      <c r="R8" s="13"/>
    </row>
    <row r="9" spans="1:18" ht="30" x14ac:dyDescent="0.25">
      <c r="A9" s="18" t="s">
        <v>22</v>
      </c>
      <c r="B9" s="58">
        <f>+B10+B11+B12+B14</f>
        <v>126966782.59999999</v>
      </c>
      <c r="C9" s="48">
        <f>+C10+C11+C14</f>
        <v>126966782.59999999</v>
      </c>
      <c r="D9" s="23">
        <f>+D10+D11+D14</f>
        <v>7690890.1999999993</v>
      </c>
      <c r="E9" s="23">
        <f>+E14+E11+E10</f>
        <v>7716365.2699999996</v>
      </c>
      <c r="F9" s="23">
        <f>+F10+F11+F14</f>
        <v>7803228.7699999996</v>
      </c>
      <c r="G9" s="23">
        <f>+G10+G11+G14</f>
        <v>13292578.619999999</v>
      </c>
      <c r="H9" s="23">
        <f>+H10+H11+H12+H14</f>
        <v>7963115.9199999999</v>
      </c>
      <c r="I9" s="23">
        <f>+I10+I11+I14</f>
        <v>8126390.1200000001</v>
      </c>
      <c r="J9" s="23">
        <f>+J10+J11+J14</f>
        <v>8273957.29</v>
      </c>
      <c r="K9" s="23">
        <f>+K10+K11+K14</f>
        <v>8169330.4500000002</v>
      </c>
      <c r="L9" s="45">
        <f>+L10+L11+L14</f>
        <v>8127959.9699999997</v>
      </c>
      <c r="M9" s="46">
        <f>+M10+M11+M14</f>
        <v>14410778.720000001</v>
      </c>
      <c r="N9" s="23"/>
      <c r="O9" s="23"/>
      <c r="P9" s="23">
        <f>SUM(D9:O9)</f>
        <v>91574595.329999998</v>
      </c>
    </row>
    <row r="10" spans="1:18" x14ac:dyDescent="0.25">
      <c r="A10" s="19" t="s">
        <v>23</v>
      </c>
      <c r="B10" s="59">
        <v>88192072</v>
      </c>
      <c r="C10" s="49">
        <v>88844072</v>
      </c>
      <c r="D10" s="26">
        <v>6342689.4299999997</v>
      </c>
      <c r="E10" s="22">
        <v>6354000</v>
      </c>
      <c r="F10" s="22">
        <v>6369000</v>
      </c>
      <c r="G10" s="22">
        <v>6459000</v>
      </c>
      <c r="H10" s="22">
        <v>6519000</v>
      </c>
      <c r="I10" s="22">
        <v>6569000</v>
      </c>
      <c r="J10" s="22">
        <v>6726129.6699999999</v>
      </c>
      <c r="K10" s="43">
        <v>6577832.8300000001</v>
      </c>
      <c r="L10" s="42">
        <v>6603616.6399999997</v>
      </c>
      <c r="M10" s="43">
        <v>6526000</v>
      </c>
      <c r="N10" s="23"/>
      <c r="O10" s="23"/>
      <c r="P10" s="23">
        <f>SUM(D10:O10)</f>
        <v>65046268.57</v>
      </c>
    </row>
    <row r="11" spans="1:18" x14ac:dyDescent="0.25">
      <c r="A11" s="19" t="s">
        <v>24</v>
      </c>
      <c r="B11" s="59">
        <v>26383500</v>
      </c>
      <c r="C11" s="49">
        <v>25764500</v>
      </c>
      <c r="D11" s="22">
        <v>394000</v>
      </c>
      <c r="E11" s="22">
        <v>394000</v>
      </c>
      <c r="F11" s="22">
        <v>454000</v>
      </c>
      <c r="G11" s="26">
        <v>5844625</v>
      </c>
      <c r="H11" s="22">
        <v>436500</v>
      </c>
      <c r="I11" s="22">
        <v>542000</v>
      </c>
      <c r="J11" s="22">
        <v>542000</v>
      </c>
      <c r="K11" s="43">
        <v>578000</v>
      </c>
      <c r="L11" s="31">
        <v>541000</v>
      </c>
      <c r="M11" s="43">
        <v>6895109.7999999998</v>
      </c>
      <c r="N11" s="23"/>
      <c r="O11" s="23"/>
      <c r="P11" s="23">
        <f t="shared" ref="P11:P73" si="1">SUM(D11:O11)</f>
        <v>16621234.800000001</v>
      </c>
    </row>
    <row r="12" spans="1:18" ht="30" x14ac:dyDescent="0.25">
      <c r="A12" s="19" t="s">
        <v>25</v>
      </c>
      <c r="B12" s="59">
        <v>33000</v>
      </c>
      <c r="C12" s="49"/>
      <c r="D12" s="22"/>
      <c r="E12" s="22"/>
      <c r="F12" s="22"/>
      <c r="G12" s="23"/>
      <c r="H12" s="22">
        <v>19020.8</v>
      </c>
      <c r="I12" s="23"/>
      <c r="J12" s="22"/>
      <c r="K12" s="23"/>
      <c r="L12" s="45"/>
      <c r="M12" s="23"/>
      <c r="N12" s="23"/>
      <c r="O12" s="23"/>
      <c r="P12" s="23">
        <f t="shared" si="1"/>
        <v>19020.8</v>
      </c>
    </row>
    <row r="13" spans="1:18" ht="32.25" customHeight="1" x14ac:dyDescent="0.25">
      <c r="A13" s="19" t="s">
        <v>26</v>
      </c>
      <c r="B13" s="59"/>
      <c r="C13" s="49"/>
      <c r="D13" s="22"/>
      <c r="E13" s="22"/>
      <c r="F13" s="22"/>
      <c r="G13" s="23"/>
      <c r="H13" s="22"/>
      <c r="I13" s="23"/>
      <c r="J13" s="22"/>
      <c r="K13" s="23"/>
      <c r="L13" s="45"/>
      <c r="M13" s="23"/>
      <c r="N13" s="23"/>
      <c r="O13" s="23"/>
      <c r="P13" s="23">
        <f t="shared" si="1"/>
        <v>0</v>
      </c>
    </row>
    <row r="14" spans="1:18" ht="27" customHeight="1" x14ac:dyDescent="0.25">
      <c r="A14" s="19" t="s">
        <v>27</v>
      </c>
      <c r="B14" s="59">
        <v>12358210.6</v>
      </c>
      <c r="C14" s="49">
        <v>12358210.6</v>
      </c>
      <c r="D14" s="22">
        <v>954200.77</v>
      </c>
      <c r="E14" s="22">
        <v>968365.27</v>
      </c>
      <c r="F14" s="22">
        <v>980228.77</v>
      </c>
      <c r="G14" s="26">
        <v>988953.62</v>
      </c>
      <c r="H14" s="22">
        <v>988595.12</v>
      </c>
      <c r="I14" s="22">
        <v>1015390.12</v>
      </c>
      <c r="J14" s="22">
        <v>1005827.62</v>
      </c>
      <c r="K14" s="43">
        <v>1013497.62</v>
      </c>
      <c r="L14" s="31">
        <v>983343.33</v>
      </c>
      <c r="M14" s="43">
        <v>989668.92</v>
      </c>
      <c r="N14" s="23"/>
      <c r="O14" s="23"/>
      <c r="P14" s="23">
        <f t="shared" si="1"/>
        <v>9888071.1600000001</v>
      </c>
    </row>
    <row r="15" spans="1:18" x14ac:dyDescent="0.25">
      <c r="A15" s="18" t="s">
        <v>28</v>
      </c>
      <c r="B15" s="58">
        <f>+B16+B17+B18+B19+B20+B21++B23+B24+B22</f>
        <v>205712454.09999999</v>
      </c>
      <c r="C15" s="50">
        <f>+C16+C17+C18+C19+C20+C21+C22+C23+C24</f>
        <v>210462313.40000001</v>
      </c>
      <c r="D15" s="23">
        <f>+D16+D17+D20+D21+D23+D24</f>
        <v>851773.36</v>
      </c>
      <c r="E15" s="23">
        <f>+E16+E17+E20+E21+E22+E23+E24</f>
        <v>897027.84</v>
      </c>
      <c r="F15" s="23">
        <f>+F16+F17+F18+F20+F21+F22+F23+F24</f>
        <v>2754577.47</v>
      </c>
      <c r="G15" s="23">
        <f>+G16+G17+G19+G20+G21+G22+G23+G24</f>
        <v>8200106.5599999996</v>
      </c>
      <c r="H15" s="23">
        <f>+H16+H17+H18+H20+H21+H22+H23+H24</f>
        <v>28812043.739999995</v>
      </c>
      <c r="I15" s="23">
        <f>+I16+I17+I18+I19+I20+I21+I22+I23+I24</f>
        <v>17908296.34</v>
      </c>
      <c r="J15" s="23">
        <f>+J16+J17+J18+J19+J20+J21+J22+J23+J24</f>
        <v>8105967.1799999997</v>
      </c>
      <c r="K15" s="23">
        <f>+K16+K17+K18+K20+K21+K22+K23+K24</f>
        <v>26850607.960000005</v>
      </c>
      <c r="L15" s="45">
        <f>+L16+L17+L18+L20+L21+L22+L23+L24</f>
        <v>17996171.689999998</v>
      </c>
      <c r="M15" s="23">
        <f>+M16+M17+M18+M19+M20+M21+M22+M23+M24</f>
        <v>22742168.760000002</v>
      </c>
      <c r="N15" s="23"/>
      <c r="O15" s="23"/>
      <c r="P15" s="23">
        <f t="shared" si="1"/>
        <v>135118740.90000001</v>
      </c>
    </row>
    <row r="16" spans="1:18" x14ac:dyDescent="0.25">
      <c r="A16" s="19" t="s">
        <v>29</v>
      </c>
      <c r="B16" s="59">
        <v>5169595</v>
      </c>
      <c r="C16" s="49">
        <v>6287595</v>
      </c>
      <c r="D16" s="22">
        <v>290801.07</v>
      </c>
      <c r="E16" s="22">
        <v>321481.44</v>
      </c>
      <c r="F16" s="22">
        <v>817646.4</v>
      </c>
      <c r="G16" s="22">
        <v>254895.49</v>
      </c>
      <c r="H16" s="22">
        <v>540754.84</v>
      </c>
      <c r="I16" s="22">
        <v>429902.31</v>
      </c>
      <c r="J16" s="31">
        <v>415440.41</v>
      </c>
      <c r="K16" s="43">
        <v>410918.6</v>
      </c>
      <c r="L16" s="44">
        <v>405095.22</v>
      </c>
      <c r="M16" s="43">
        <v>672636.98</v>
      </c>
      <c r="N16" s="25"/>
      <c r="O16" s="23"/>
      <c r="P16" s="23">
        <f t="shared" si="1"/>
        <v>4559572.76</v>
      </c>
    </row>
    <row r="17" spans="1:16" ht="30" x14ac:dyDescent="0.25">
      <c r="A17" s="19" t="s">
        <v>30</v>
      </c>
      <c r="B17" s="59">
        <v>178389118.40000001</v>
      </c>
      <c r="C17" s="49">
        <f>173839118.4+5000000</f>
        <v>178839118.40000001</v>
      </c>
      <c r="D17" s="22">
        <v>25592.36</v>
      </c>
      <c r="E17" s="22">
        <v>59000</v>
      </c>
      <c r="F17" s="22">
        <v>28178.400000000001</v>
      </c>
      <c r="G17" s="22">
        <v>5357200</v>
      </c>
      <c r="H17" s="22">
        <v>26974800</v>
      </c>
      <c r="I17" s="22">
        <v>15022521</v>
      </c>
      <c r="J17" s="42">
        <v>6454207.0599999996</v>
      </c>
      <c r="K17" s="43">
        <v>25033124.359999999</v>
      </c>
      <c r="L17" s="44">
        <v>15850450.539999999</v>
      </c>
      <c r="M17" s="43">
        <v>20679380.82</v>
      </c>
      <c r="N17" s="25"/>
      <c r="O17" s="23"/>
      <c r="P17" s="23">
        <f t="shared" si="1"/>
        <v>115484454.53999999</v>
      </c>
    </row>
    <row r="18" spans="1:16" x14ac:dyDescent="0.25">
      <c r="A18" s="19" t="s">
        <v>31</v>
      </c>
      <c r="B18" s="59">
        <v>3000000</v>
      </c>
      <c r="C18" s="49">
        <v>3500000</v>
      </c>
      <c r="D18" s="23"/>
      <c r="E18" s="23"/>
      <c r="F18" s="26">
        <v>768458.87</v>
      </c>
      <c r="G18" s="23"/>
      <c r="H18" s="22">
        <v>252782.5</v>
      </c>
      <c r="I18" s="22">
        <v>139065</v>
      </c>
      <c r="J18" s="42">
        <v>225397.5</v>
      </c>
      <c r="K18" s="43">
        <v>137455</v>
      </c>
      <c r="L18" s="44">
        <v>310325</v>
      </c>
      <c r="M18" s="43">
        <v>168127.5</v>
      </c>
      <c r="N18" s="25"/>
      <c r="O18" s="23"/>
      <c r="P18" s="23">
        <f t="shared" si="1"/>
        <v>2001611.37</v>
      </c>
    </row>
    <row r="19" spans="1:16" ht="30.75" customHeight="1" x14ac:dyDescent="0.25">
      <c r="A19" s="19" t="s">
        <v>32</v>
      </c>
      <c r="B19" s="59">
        <v>560000</v>
      </c>
      <c r="C19" s="49">
        <v>130000</v>
      </c>
      <c r="D19" s="23"/>
      <c r="E19" s="23"/>
      <c r="F19" s="22"/>
      <c r="G19" s="26">
        <v>170540</v>
      </c>
      <c r="H19" s="22"/>
      <c r="I19" s="22">
        <v>2059.9699999999998</v>
      </c>
      <c r="J19" s="42">
        <v>70000</v>
      </c>
      <c r="K19" s="23"/>
      <c r="L19" s="45"/>
      <c r="M19" s="43">
        <v>85200</v>
      </c>
      <c r="N19" s="25"/>
      <c r="O19" s="23"/>
      <c r="P19" s="23">
        <f t="shared" si="1"/>
        <v>327799.96999999997</v>
      </c>
    </row>
    <row r="20" spans="1:16" x14ac:dyDescent="0.25">
      <c r="A20" s="19" t="s">
        <v>33</v>
      </c>
      <c r="B20" s="59">
        <v>4619200</v>
      </c>
      <c r="C20" s="49">
        <v>5772000</v>
      </c>
      <c r="D20" s="22">
        <v>50000</v>
      </c>
      <c r="E20" s="22">
        <v>25000</v>
      </c>
      <c r="F20" s="22">
        <v>329306.45</v>
      </c>
      <c r="G20" s="26">
        <v>587819.29</v>
      </c>
      <c r="H20" s="22">
        <v>321649.49</v>
      </c>
      <c r="I20" s="22">
        <v>322350.77</v>
      </c>
      <c r="J20" s="42">
        <v>326442.28999999998</v>
      </c>
      <c r="K20" s="44">
        <v>271878.46000000002</v>
      </c>
      <c r="L20" s="42">
        <v>630405.49</v>
      </c>
      <c r="M20" s="43">
        <v>331934.94</v>
      </c>
      <c r="N20" s="25"/>
      <c r="O20" s="23"/>
      <c r="P20" s="23">
        <f t="shared" si="1"/>
        <v>3196787.18</v>
      </c>
    </row>
    <row r="21" spans="1:16" x14ac:dyDescent="0.25">
      <c r="A21" s="19" t="s">
        <v>34</v>
      </c>
      <c r="B21" s="59">
        <v>4389540.7</v>
      </c>
      <c r="C21" s="49">
        <v>4386400</v>
      </c>
      <c r="D21" s="22">
        <v>261263.53</v>
      </c>
      <c r="E21" s="22">
        <v>163590</v>
      </c>
      <c r="F21" s="22">
        <v>354394.17</v>
      </c>
      <c r="G21" s="26">
        <v>257856.52</v>
      </c>
      <c r="H21" s="22">
        <v>161595</v>
      </c>
      <c r="I21" s="22">
        <v>1293897.8</v>
      </c>
      <c r="J21" s="42">
        <v>171171</v>
      </c>
      <c r="K21" s="44">
        <v>424421.34</v>
      </c>
      <c r="L21" s="44">
        <v>311216.52</v>
      </c>
      <c r="M21" s="43">
        <v>312157.02</v>
      </c>
      <c r="N21" s="25"/>
      <c r="O21" s="23"/>
      <c r="P21" s="23">
        <f t="shared" si="1"/>
        <v>3711562.9</v>
      </c>
    </row>
    <row r="22" spans="1:16" ht="60" x14ac:dyDescent="0.25">
      <c r="A22" s="19" t="s">
        <v>35</v>
      </c>
      <c r="B22" s="59">
        <v>4179200</v>
      </c>
      <c r="C22" s="49">
        <v>5100000</v>
      </c>
      <c r="D22" s="23"/>
      <c r="E22" s="22">
        <v>43070</v>
      </c>
      <c r="F22" s="22">
        <v>99440.1</v>
      </c>
      <c r="G22" s="26">
        <v>1173888.46</v>
      </c>
      <c r="H22" s="22">
        <v>145402.13</v>
      </c>
      <c r="I22" s="22">
        <v>240572.5</v>
      </c>
      <c r="J22" s="42">
        <v>6428.66</v>
      </c>
      <c r="K22" s="44">
        <v>109939.78</v>
      </c>
      <c r="L22" s="44">
        <v>47384.31</v>
      </c>
      <c r="M22" s="43">
        <v>57457.09</v>
      </c>
      <c r="N22" s="25"/>
      <c r="O22" s="23"/>
      <c r="P22" s="23">
        <f>SUM(D22:O22)</f>
        <v>1923583.03</v>
      </c>
    </row>
    <row r="23" spans="1:16" ht="40.5" customHeight="1" x14ac:dyDescent="0.25">
      <c r="A23" s="19" t="s">
        <v>36</v>
      </c>
      <c r="B23" s="59">
        <v>673400</v>
      </c>
      <c r="C23" s="49">
        <v>987200</v>
      </c>
      <c r="D23" s="22">
        <v>20000</v>
      </c>
      <c r="E23" s="22">
        <v>20000</v>
      </c>
      <c r="F23" s="22">
        <v>22859.08</v>
      </c>
      <c r="G23" s="26">
        <v>20000</v>
      </c>
      <c r="H23" s="22">
        <v>56556.38</v>
      </c>
      <c r="I23" s="22">
        <v>47936.59</v>
      </c>
      <c r="J23" s="42">
        <v>31196.26</v>
      </c>
      <c r="K23" s="44">
        <v>20990.42</v>
      </c>
      <c r="L23" s="44">
        <v>61287.41</v>
      </c>
      <c r="M23" s="43">
        <v>28552.01</v>
      </c>
      <c r="N23" s="25"/>
      <c r="O23" s="23"/>
      <c r="P23" s="23">
        <f t="shared" si="1"/>
        <v>329378.15000000002</v>
      </c>
    </row>
    <row r="24" spans="1:16" ht="30" x14ac:dyDescent="0.25">
      <c r="A24" s="19" t="s">
        <v>37</v>
      </c>
      <c r="B24" s="59">
        <v>4732400</v>
      </c>
      <c r="C24" s="51">
        <v>5460000</v>
      </c>
      <c r="D24" s="22">
        <v>204116.4</v>
      </c>
      <c r="E24" s="22">
        <v>264886.40000000002</v>
      </c>
      <c r="F24" s="22">
        <v>334294</v>
      </c>
      <c r="G24" s="26">
        <v>377906.8</v>
      </c>
      <c r="H24" s="22">
        <v>358503.4</v>
      </c>
      <c r="I24" s="22">
        <v>409990.40000000002</v>
      </c>
      <c r="J24" s="42">
        <v>405684</v>
      </c>
      <c r="K24" s="44">
        <v>441880</v>
      </c>
      <c r="L24" s="44">
        <v>380007.2</v>
      </c>
      <c r="M24" s="43">
        <v>406722.4</v>
      </c>
      <c r="N24" s="25"/>
      <c r="O24" s="23"/>
      <c r="P24" s="23">
        <f t="shared" si="1"/>
        <v>3583991</v>
      </c>
    </row>
    <row r="25" spans="1:16" x14ac:dyDescent="0.25">
      <c r="A25" s="18" t="s">
        <v>38</v>
      </c>
      <c r="B25" s="58">
        <f>+B26+B27+B28+B29+B30+B31+B32+B34</f>
        <v>10436674.219999999</v>
      </c>
      <c r="C25" s="50">
        <f>+C26+C28+C30+C32+C34</f>
        <v>9231846</v>
      </c>
      <c r="D25" s="23"/>
      <c r="E25" s="23">
        <f>+E26+E27+E28+E29+E30+E31+E32+E33+E34</f>
        <v>72109.69</v>
      </c>
      <c r="F25" s="23">
        <f>+F26+F28+F30+F32+F34</f>
        <v>1216912.17</v>
      </c>
      <c r="G25" s="27">
        <f>+G26+G28+G34</f>
        <v>221874.24</v>
      </c>
      <c r="H25" s="23">
        <f>+H26+H27+H32+H34</f>
        <v>481245.74000000005</v>
      </c>
      <c r="I25" s="32">
        <f>+I26+I27+I28+I29+I31+I32+I34</f>
        <v>1198312.0699999998</v>
      </c>
      <c r="J25" s="23">
        <f>+J26+J28+J30+J31+J32+J34</f>
        <v>866176.9</v>
      </c>
      <c r="K25" s="45">
        <f>+K26+K32+K34</f>
        <v>562852.44999999995</v>
      </c>
      <c r="L25" s="47">
        <f>+L26+L27+L28+L29+L31+L32+L34</f>
        <v>2620676.4</v>
      </c>
      <c r="M25" s="23">
        <f>+M26+M28+M32+M34</f>
        <v>536006.12</v>
      </c>
      <c r="N25" s="23"/>
      <c r="O25" s="23"/>
      <c r="P25" s="23">
        <f t="shared" si="1"/>
        <v>7776165.7800000003</v>
      </c>
    </row>
    <row r="26" spans="1:16" ht="30" x14ac:dyDescent="0.25">
      <c r="A26" s="19" t="s">
        <v>39</v>
      </c>
      <c r="B26" s="59">
        <v>406066.7</v>
      </c>
      <c r="C26" s="49">
        <v>680750</v>
      </c>
      <c r="D26" s="23"/>
      <c r="E26" s="22">
        <v>3660</v>
      </c>
      <c r="F26" s="26">
        <v>3900</v>
      </c>
      <c r="G26" s="26">
        <v>6240</v>
      </c>
      <c r="H26" s="22">
        <v>48915.4</v>
      </c>
      <c r="I26" s="22">
        <v>25720.2</v>
      </c>
      <c r="J26" s="22">
        <v>68736.5</v>
      </c>
      <c r="K26" s="31">
        <v>4920</v>
      </c>
      <c r="L26" s="44">
        <v>4620</v>
      </c>
      <c r="M26" s="43">
        <v>65065.3</v>
      </c>
      <c r="N26" s="23"/>
      <c r="O26" s="23"/>
      <c r="P26" s="23">
        <f t="shared" si="1"/>
        <v>231777.40000000002</v>
      </c>
    </row>
    <row r="27" spans="1:16" x14ac:dyDescent="0.25">
      <c r="A27" s="19" t="s">
        <v>40</v>
      </c>
      <c r="B27" s="59">
        <v>305451.53000000003</v>
      </c>
      <c r="C27" s="49"/>
      <c r="D27" s="23"/>
      <c r="E27" s="23"/>
      <c r="F27" s="23"/>
      <c r="G27" s="17"/>
      <c r="H27" s="22">
        <v>3894</v>
      </c>
      <c r="I27" s="22">
        <v>280079.96999999997</v>
      </c>
      <c r="J27" s="22"/>
      <c r="K27" s="45"/>
      <c r="L27" s="44">
        <v>21447.68</v>
      </c>
      <c r="M27" s="23"/>
      <c r="N27" s="23"/>
      <c r="O27" s="23"/>
      <c r="P27" s="23">
        <f t="shared" si="1"/>
        <v>305421.64999999997</v>
      </c>
    </row>
    <row r="28" spans="1:16" ht="30" x14ac:dyDescent="0.25">
      <c r="A28" s="19" t="s">
        <v>41</v>
      </c>
      <c r="B28" s="59">
        <v>186000</v>
      </c>
      <c r="C28" s="49">
        <v>700000</v>
      </c>
      <c r="D28" s="23"/>
      <c r="E28" s="23"/>
      <c r="F28" s="26">
        <v>18006.8</v>
      </c>
      <c r="G28" s="22">
        <v>28654.94</v>
      </c>
      <c r="H28" s="22"/>
      <c r="I28" s="22">
        <v>11381.1</v>
      </c>
      <c r="J28" s="22">
        <v>30444</v>
      </c>
      <c r="K28" s="45"/>
      <c r="L28" s="44">
        <v>16112.9</v>
      </c>
      <c r="M28" s="43">
        <v>26888</v>
      </c>
      <c r="N28" s="23"/>
      <c r="O28" s="23"/>
      <c r="P28" s="23">
        <f t="shared" si="1"/>
        <v>131487.74</v>
      </c>
    </row>
    <row r="29" spans="1:16" ht="30.75" customHeight="1" x14ac:dyDescent="0.25">
      <c r="A29" s="19" t="s">
        <v>42</v>
      </c>
      <c r="B29" s="59">
        <v>12000</v>
      </c>
      <c r="C29" s="52"/>
      <c r="D29" s="23"/>
      <c r="E29" s="23"/>
      <c r="F29" s="23"/>
      <c r="G29" s="23"/>
      <c r="H29" s="22"/>
      <c r="I29" s="22">
        <v>5664</v>
      </c>
      <c r="J29" s="22"/>
      <c r="K29" s="45"/>
      <c r="L29" s="44">
        <v>2448.5</v>
      </c>
      <c r="M29" s="23"/>
      <c r="N29" s="23"/>
      <c r="O29" s="23"/>
      <c r="P29" s="23">
        <f t="shared" si="1"/>
        <v>8112.5</v>
      </c>
    </row>
    <row r="30" spans="1:16" ht="30" x14ac:dyDescent="0.25">
      <c r="A30" s="19" t="s">
        <v>43</v>
      </c>
      <c r="B30" s="59">
        <v>484500</v>
      </c>
      <c r="C30" s="49">
        <v>207500</v>
      </c>
      <c r="D30" s="23"/>
      <c r="E30" s="23"/>
      <c r="F30" s="26">
        <v>18087.66</v>
      </c>
      <c r="G30" s="23"/>
      <c r="H30" s="22"/>
      <c r="J30" s="22">
        <v>190000</v>
      </c>
      <c r="K30" s="45"/>
      <c r="L30" s="45"/>
      <c r="M30" s="23"/>
      <c r="N30" s="23"/>
      <c r="O30" s="23"/>
      <c r="P30" s="23">
        <f t="shared" si="1"/>
        <v>208087.66</v>
      </c>
    </row>
    <row r="31" spans="1:16" ht="30" x14ac:dyDescent="0.25">
      <c r="A31" s="19" t="s">
        <v>44</v>
      </c>
      <c r="B31" s="59">
        <v>118155.49</v>
      </c>
      <c r="C31" s="52"/>
      <c r="D31" s="23"/>
      <c r="E31" s="23"/>
      <c r="F31" s="23"/>
      <c r="G31" s="23"/>
      <c r="H31" s="22"/>
      <c r="I31" s="22">
        <v>99000.01</v>
      </c>
      <c r="J31" s="22">
        <v>802.82</v>
      </c>
      <c r="K31" s="45"/>
      <c r="L31" s="44">
        <v>13332.67</v>
      </c>
      <c r="M31" s="23"/>
      <c r="N31" s="23"/>
      <c r="O31" s="23"/>
      <c r="P31" s="23">
        <f t="shared" si="1"/>
        <v>113135.5</v>
      </c>
    </row>
    <row r="32" spans="1:16" ht="43.5" customHeight="1" x14ac:dyDescent="0.25">
      <c r="A32" s="19" t="s">
        <v>45</v>
      </c>
      <c r="B32" s="59">
        <v>6269000</v>
      </c>
      <c r="C32" s="49">
        <v>6696000</v>
      </c>
      <c r="D32" s="23"/>
      <c r="E32" s="26">
        <v>55127.49</v>
      </c>
      <c r="F32" s="26">
        <v>862515.62</v>
      </c>
      <c r="G32" s="23"/>
      <c r="H32" s="22">
        <v>387030.14</v>
      </c>
      <c r="I32" s="22">
        <v>478233.06</v>
      </c>
      <c r="J32" s="22">
        <v>385413.94</v>
      </c>
      <c r="K32" s="31">
        <v>406142.58</v>
      </c>
      <c r="L32" s="44">
        <v>1957654</v>
      </c>
      <c r="M32" s="43">
        <v>401159.59</v>
      </c>
      <c r="N32" s="23"/>
      <c r="O32" s="23"/>
      <c r="P32" s="23">
        <f t="shared" si="1"/>
        <v>4933276.42</v>
      </c>
    </row>
    <row r="33" spans="1:16" ht="56.25" customHeight="1" x14ac:dyDescent="0.25">
      <c r="A33" s="19" t="s">
        <v>46</v>
      </c>
      <c r="B33" s="59"/>
      <c r="C33" s="52"/>
      <c r="D33" s="23"/>
      <c r="E33" s="23"/>
      <c r="F33" s="23"/>
      <c r="G33" s="23"/>
      <c r="H33" s="23"/>
      <c r="I33" s="22"/>
      <c r="J33" s="22"/>
      <c r="K33" s="45"/>
      <c r="L33" s="45"/>
      <c r="M33" s="23"/>
      <c r="N33" s="23"/>
      <c r="O33" s="23"/>
      <c r="P33" s="23">
        <f t="shared" si="1"/>
        <v>0</v>
      </c>
    </row>
    <row r="34" spans="1:16" ht="30.75" customHeight="1" x14ac:dyDescent="0.25">
      <c r="A34" s="19" t="s">
        <v>47</v>
      </c>
      <c r="B34" s="59">
        <v>2655500.5</v>
      </c>
      <c r="C34" s="49">
        <v>947596</v>
      </c>
      <c r="D34" s="23"/>
      <c r="E34" s="26">
        <v>13322.2</v>
      </c>
      <c r="F34" s="26">
        <v>314402.09000000003</v>
      </c>
      <c r="G34" s="22">
        <v>186979.3</v>
      </c>
      <c r="H34" s="28">
        <v>41406.199999999997</v>
      </c>
      <c r="I34" s="22">
        <v>298233.73</v>
      </c>
      <c r="J34" s="22">
        <v>190779.64</v>
      </c>
      <c r="K34" s="31">
        <v>151789.87</v>
      </c>
      <c r="L34" s="44">
        <v>605060.65</v>
      </c>
      <c r="M34" s="43">
        <v>42893.23</v>
      </c>
      <c r="N34" s="23"/>
      <c r="O34" s="23"/>
      <c r="P34" s="23">
        <f t="shared" si="1"/>
        <v>1844866.9100000001</v>
      </c>
    </row>
    <row r="35" spans="1:16" x14ac:dyDescent="0.25">
      <c r="A35" s="18" t="s">
        <v>48</v>
      </c>
      <c r="B35" s="58"/>
      <c r="C35" s="5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>
        <f t="shared" si="1"/>
        <v>0</v>
      </c>
    </row>
    <row r="36" spans="1:16" ht="30" x14ac:dyDescent="0.25">
      <c r="A36" s="19" t="s">
        <v>49</v>
      </c>
      <c r="B36" s="59"/>
      <c r="C36" s="5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>
        <f t="shared" si="1"/>
        <v>0</v>
      </c>
    </row>
    <row r="37" spans="1:16" ht="45" x14ac:dyDescent="0.25">
      <c r="A37" s="19" t="s">
        <v>50</v>
      </c>
      <c r="B37" s="59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>
        <f t="shared" si="1"/>
        <v>0</v>
      </c>
    </row>
    <row r="38" spans="1:16" ht="45" x14ac:dyDescent="0.25">
      <c r="A38" s="19" t="s">
        <v>51</v>
      </c>
      <c r="B38" s="59"/>
      <c r="C38" s="4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>
        <f t="shared" si="1"/>
        <v>0</v>
      </c>
    </row>
    <row r="39" spans="1:16" ht="45" x14ac:dyDescent="0.25">
      <c r="A39" s="19" t="s">
        <v>52</v>
      </c>
      <c r="B39" s="59"/>
      <c r="C39" s="48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>
        <f t="shared" si="1"/>
        <v>0</v>
      </c>
    </row>
    <row r="40" spans="1:16" ht="45" x14ac:dyDescent="0.25">
      <c r="A40" s="19" t="s">
        <v>53</v>
      </c>
      <c r="B40" s="59"/>
      <c r="C40" s="48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>
        <f t="shared" si="1"/>
        <v>0</v>
      </c>
    </row>
    <row r="41" spans="1:16" ht="30" x14ac:dyDescent="0.25">
      <c r="A41" s="19" t="s">
        <v>54</v>
      </c>
      <c r="B41" s="59"/>
      <c r="C41" s="48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>
        <f t="shared" si="1"/>
        <v>0</v>
      </c>
    </row>
    <row r="42" spans="1:16" ht="45" x14ac:dyDescent="0.25">
      <c r="A42" s="19" t="s">
        <v>55</v>
      </c>
      <c r="B42" s="59"/>
      <c r="C42" s="48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>
        <f t="shared" si="1"/>
        <v>0</v>
      </c>
    </row>
    <row r="43" spans="1:16" x14ac:dyDescent="0.25">
      <c r="A43" s="18" t="s">
        <v>56</v>
      </c>
      <c r="B43" s="58"/>
      <c r="C43" s="48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>
        <f t="shared" si="1"/>
        <v>0</v>
      </c>
    </row>
    <row r="44" spans="1:16" ht="30" x14ac:dyDescent="0.25">
      <c r="A44" s="19" t="s">
        <v>57</v>
      </c>
      <c r="B44" s="59"/>
      <c r="C44" s="48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>
        <f t="shared" si="1"/>
        <v>0</v>
      </c>
    </row>
    <row r="45" spans="1:16" ht="45" x14ac:dyDescent="0.25">
      <c r="A45" s="19" t="s">
        <v>58</v>
      </c>
      <c r="B45" s="59"/>
      <c r="C45" s="48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>
        <f t="shared" si="1"/>
        <v>0</v>
      </c>
    </row>
    <row r="46" spans="1:16" ht="45" x14ac:dyDescent="0.25">
      <c r="A46" s="19" t="s">
        <v>59</v>
      </c>
      <c r="B46" s="59"/>
      <c r="C46" s="4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>
        <f t="shared" si="1"/>
        <v>0</v>
      </c>
    </row>
    <row r="47" spans="1:16" ht="45" x14ac:dyDescent="0.25">
      <c r="A47" s="19" t="s">
        <v>60</v>
      </c>
      <c r="B47" s="59"/>
      <c r="C47" s="4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>
        <f t="shared" si="1"/>
        <v>0</v>
      </c>
    </row>
    <row r="48" spans="1:16" ht="45" x14ac:dyDescent="0.25">
      <c r="A48" s="19" t="s">
        <v>61</v>
      </c>
      <c r="B48" s="59"/>
      <c r="C48" s="48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f t="shared" si="1"/>
        <v>0</v>
      </c>
    </row>
    <row r="49" spans="1:16" ht="30" x14ac:dyDescent="0.25">
      <c r="A49" s="19" t="s">
        <v>62</v>
      </c>
      <c r="B49" s="59"/>
      <c r="C49" s="48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>
        <f t="shared" si="1"/>
        <v>0</v>
      </c>
    </row>
    <row r="50" spans="1:16" ht="42" customHeight="1" x14ac:dyDescent="0.25">
      <c r="A50" s="19" t="s">
        <v>63</v>
      </c>
      <c r="B50" s="59"/>
      <c r="C50" s="48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>
        <f t="shared" si="1"/>
        <v>0</v>
      </c>
    </row>
    <row r="51" spans="1:16" ht="30" x14ac:dyDescent="0.25">
      <c r="A51" s="18" t="s">
        <v>64</v>
      </c>
      <c r="B51" s="58">
        <f>+B52+B53+B56+B57</f>
        <v>5954693.0800000001</v>
      </c>
      <c r="C51" s="53">
        <f>+C52+C53+C56+C57+C59</f>
        <v>5660339</v>
      </c>
      <c r="D51" s="23"/>
      <c r="E51" s="23"/>
      <c r="F51" s="23">
        <f>+F56</f>
        <v>120360</v>
      </c>
      <c r="G51" s="23">
        <f>+G57</f>
        <v>156509.29999999999</v>
      </c>
      <c r="H51" s="23">
        <f>+H52+H53+H56</f>
        <v>564136.42000000004</v>
      </c>
      <c r="I51" s="23">
        <f>+I52+I53+I56</f>
        <v>328443.32</v>
      </c>
      <c r="J51" s="23">
        <f>+J52+J56</f>
        <v>565935.6</v>
      </c>
      <c r="K51" s="45">
        <f>+K52</f>
        <v>211113.76</v>
      </c>
      <c r="L51" s="23">
        <f>+L52+L53+L57</f>
        <v>1667191.0999999999</v>
      </c>
      <c r="M51" s="23"/>
      <c r="N51" s="23"/>
      <c r="O51" s="23"/>
      <c r="P51" s="23">
        <f t="shared" si="1"/>
        <v>3613689.5</v>
      </c>
    </row>
    <row r="52" spans="1:16" x14ac:dyDescent="0.25">
      <c r="A52" s="42" t="s">
        <v>65</v>
      </c>
      <c r="B52" s="22">
        <v>1243988.6100000001</v>
      </c>
      <c r="C52" s="54">
        <v>3660339</v>
      </c>
      <c r="D52" s="23"/>
      <c r="E52" s="23"/>
      <c r="F52" s="23"/>
      <c r="G52" s="23"/>
      <c r="H52" s="22">
        <v>66327.8</v>
      </c>
      <c r="I52" s="22">
        <v>43900.01</v>
      </c>
      <c r="J52" s="22">
        <v>494045.18</v>
      </c>
      <c r="K52" s="31">
        <v>211113.76</v>
      </c>
      <c r="L52" s="43">
        <v>93876.15</v>
      </c>
      <c r="M52" s="23"/>
      <c r="N52" s="23"/>
      <c r="O52" s="23"/>
      <c r="P52" s="23">
        <f t="shared" si="1"/>
        <v>909262.9</v>
      </c>
    </row>
    <row r="53" spans="1:16" ht="47.25" x14ac:dyDescent="0.25">
      <c r="A53" s="42" t="s">
        <v>66</v>
      </c>
      <c r="B53" s="22">
        <v>1878578.82</v>
      </c>
      <c r="C53" s="54">
        <v>500000</v>
      </c>
      <c r="D53" s="23"/>
      <c r="E53" s="23"/>
      <c r="F53" s="23"/>
      <c r="G53" s="23"/>
      <c r="H53" s="22">
        <v>79032.86</v>
      </c>
      <c r="I53" s="22">
        <v>244543.29</v>
      </c>
      <c r="J53" s="22"/>
      <c r="K53" s="45"/>
      <c r="L53" s="43">
        <v>1554198.95</v>
      </c>
      <c r="M53" s="23"/>
      <c r="N53" s="23"/>
      <c r="O53" s="23"/>
      <c r="P53" s="23">
        <f t="shared" si="1"/>
        <v>1877775.1</v>
      </c>
    </row>
    <row r="54" spans="1:16" ht="31.5" x14ac:dyDescent="0.25">
      <c r="A54" s="42" t="s">
        <v>67</v>
      </c>
      <c r="B54" s="22"/>
      <c r="C54" s="54"/>
      <c r="D54" s="23"/>
      <c r="E54" s="23"/>
      <c r="F54" s="23"/>
      <c r="G54" s="23"/>
      <c r="H54" s="23"/>
      <c r="I54" s="22"/>
      <c r="J54" s="22"/>
      <c r="K54" s="45"/>
      <c r="L54" s="23"/>
      <c r="M54" s="23"/>
      <c r="N54" s="23"/>
      <c r="O54" s="23"/>
      <c r="P54" s="23">
        <f t="shared" si="1"/>
        <v>0</v>
      </c>
    </row>
    <row r="55" spans="1:16" ht="47.25" x14ac:dyDescent="0.25">
      <c r="A55" s="42" t="s">
        <v>68</v>
      </c>
      <c r="B55" s="22"/>
      <c r="C55" s="54"/>
      <c r="D55" s="23"/>
      <c r="E55" s="23"/>
      <c r="F55" s="23"/>
      <c r="G55" s="23"/>
      <c r="H55" s="23"/>
      <c r="I55" s="22"/>
      <c r="J55" s="22"/>
      <c r="K55" s="45"/>
      <c r="L55" s="23"/>
      <c r="M55" s="23"/>
      <c r="N55" s="23"/>
      <c r="O55" s="23"/>
      <c r="P55" s="23">
        <f t="shared" si="1"/>
        <v>0</v>
      </c>
    </row>
    <row r="56" spans="1:16" ht="31.5" x14ac:dyDescent="0.25">
      <c r="A56" s="45" t="s">
        <v>69</v>
      </c>
      <c r="B56" s="22">
        <v>2656499.27</v>
      </c>
      <c r="C56" s="54">
        <v>700000</v>
      </c>
      <c r="D56" s="23"/>
      <c r="E56" s="29"/>
      <c r="F56" s="26">
        <v>120360</v>
      </c>
      <c r="G56" s="23"/>
      <c r="H56" s="28">
        <v>418775.76</v>
      </c>
      <c r="I56" s="22">
        <v>40000.019999999997</v>
      </c>
      <c r="J56" s="22">
        <v>71890.42</v>
      </c>
      <c r="K56" s="23"/>
      <c r="L56" s="23"/>
      <c r="M56" s="23"/>
      <c r="N56" s="23"/>
      <c r="O56" s="23"/>
      <c r="P56" s="23">
        <f t="shared" si="1"/>
        <v>651026.20000000007</v>
      </c>
    </row>
    <row r="57" spans="1:16" ht="31.5" x14ac:dyDescent="0.25">
      <c r="A57" s="45" t="s">
        <v>70</v>
      </c>
      <c r="B57" s="22">
        <v>175626.38</v>
      </c>
      <c r="C57" s="54">
        <v>400000</v>
      </c>
      <c r="D57" s="23"/>
      <c r="E57" s="23"/>
      <c r="F57" s="23"/>
      <c r="G57" s="22">
        <v>156509.29999999999</v>
      </c>
      <c r="H57" s="23"/>
      <c r="I57" s="23"/>
      <c r="J57" s="23"/>
      <c r="K57" s="23"/>
      <c r="L57" s="31">
        <v>19116</v>
      </c>
      <c r="M57" s="23"/>
      <c r="N57" s="23"/>
      <c r="O57" s="23"/>
      <c r="P57" s="23">
        <f t="shared" si="1"/>
        <v>175625.3</v>
      </c>
    </row>
    <row r="58" spans="1:16" ht="31.5" x14ac:dyDescent="0.25">
      <c r="A58" s="45" t="s">
        <v>71</v>
      </c>
      <c r="B58" s="23"/>
      <c r="C58" s="54" t="s">
        <v>72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>
        <f t="shared" si="1"/>
        <v>0</v>
      </c>
    </row>
    <row r="59" spans="1:16" x14ac:dyDescent="0.25">
      <c r="A59" s="45" t="s">
        <v>73</v>
      </c>
      <c r="B59" s="23">
        <v>0</v>
      </c>
      <c r="C59" s="54">
        <v>400000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>
        <f t="shared" si="1"/>
        <v>0</v>
      </c>
    </row>
    <row r="60" spans="1:16" ht="45" x14ac:dyDescent="0.25">
      <c r="A60" s="19" t="s">
        <v>74</v>
      </c>
      <c r="B60" s="59"/>
      <c r="C60" s="53" t="s">
        <v>72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>
        <f t="shared" si="1"/>
        <v>0</v>
      </c>
    </row>
    <row r="61" spans="1:16" x14ac:dyDescent="0.25">
      <c r="A61" s="18" t="s">
        <v>75</v>
      </c>
      <c r="B61" s="58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>
        <f t="shared" si="1"/>
        <v>0</v>
      </c>
    </row>
    <row r="62" spans="1:16" x14ac:dyDescent="0.25">
      <c r="A62" s="19" t="s">
        <v>76</v>
      </c>
      <c r="B62" s="59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>
        <f t="shared" si="1"/>
        <v>0</v>
      </c>
    </row>
    <row r="63" spans="1:16" x14ac:dyDescent="0.25">
      <c r="A63" s="19" t="s">
        <v>77</v>
      </c>
      <c r="B63" s="59"/>
      <c r="C63" s="55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>
        <f t="shared" si="1"/>
        <v>0</v>
      </c>
    </row>
    <row r="64" spans="1:16" ht="30" x14ac:dyDescent="0.25">
      <c r="A64" s="19" t="s">
        <v>78</v>
      </c>
      <c r="B64" s="59"/>
      <c r="C64" s="4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>
        <f t="shared" si="1"/>
        <v>0</v>
      </c>
    </row>
    <row r="65" spans="1:16" ht="63.75" customHeight="1" x14ac:dyDescent="0.25">
      <c r="A65" s="19" t="s">
        <v>79</v>
      </c>
      <c r="B65" s="59"/>
      <c r="C65" s="48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>
        <f t="shared" si="1"/>
        <v>0</v>
      </c>
    </row>
    <row r="66" spans="1:16" ht="30" x14ac:dyDescent="0.25">
      <c r="A66" s="18" t="s">
        <v>80</v>
      </c>
      <c r="B66" s="58"/>
      <c r="C66" s="48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>
        <f t="shared" si="1"/>
        <v>0</v>
      </c>
    </row>
    <row r="67" spans="1:16" ht="35.25" customHeight="1" x14ac:dyDescent="0.25">
      <c r="A67" s="19" t="s">
        <v>81</v>
      </c>
      <c r="B67" s="59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f t="shared" si="1"/>
        <v>0</v>
      </c>
    </row>
    <row r="68" spans="1:16" ht="40.5" customHeight="1" x14ac:dyDescent="0.25">
      <c r="A68" s="19" t="s">
        <v>82</v>
      </c>
      <c r="B68" s="59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f t="shared" si="1"/>
        <v>0</v>
      </c>
    </row>
    <row r="69" spans="1:16" x14ac:dyDescent="0.25">
      <c r="A69" s="18" t="s">
        <v>83</v>
      </c>
      <c r="B69" s="58"/>
      <c r="C69" s="48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>
        <f t="shared" si="1"/>
        <v>0</v>
      </c>
    </row>
    <row r="70" spans="1:16" ht="30" x14ac:dyDescent="0.25">
      <c r="A70" s="19" t="s">
        <v>84</v>
      </c>
      <c r="B70" s="59"/>
      <c r="C70" s="48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>
        <f t="shared" si="1"/>
        <v>0</v>
      </c>
    </row>
    <row r="71" spans="1:16" ht="30" x14ac:dyDescent="0.25">
      <c r="A71" s="19" t="s">
        <v>85</v>
      </c>
      <c r="B71" s="59"/>
      <c r="C71" s="48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>
        <f t="shared" si="1"/>
        <v>0</v>
      </c>
    </row>
    <row r="72" spans="1:16" ht="45" x14ac:dyDescent="0.25">
      <c r="A72" s="19" t="s">
        <v>86</v>
      </c>
      <c r="B72" s="59"/>
      <c r="C72" s="48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>
        <f t="shared" si="1"/>
        <v>0</v>
      </c>
    </row>
    <row r="73" spans="1:16" x14ac:dyDescent="0.25">
      <c r="A73" s="20" t="s">
        <v>87</v>
      </c>
      <c r="B73" s="60"/>
      <c r="C73" s="56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3">
        <f t="shared" si="1"/>
        <v>0</v>
      </c>
    </row>
    <row r="74" spans="1:16" x14ac:dyDescent="0.25">
      <c r="A74" s="21"/>
      <c r="B74" s="61"/>
      <c r="C74" s="48"/>
      <c r="D74" s="23"/>
      <c r="E74" s="23"/>
      <c r="F74" s="23"/>
      <c r="G74" s="23"/>
      <c r="H74" s="22"/>
      <c r="I74" s="22"/>
      <c r="J74" s="23"/>
      <c r="K74" s="23"/>
      <c r="L74" s="23"/>
      <c r="M74" s="23"/>
      <c r="N74" s="23"/>
      <c r="O74" s="23"/>
      <c r="P74" s="23">
        <f t="shared" ref="P74:P83" si="2">SUM(D74:O74)</f>
        <v>0</v>
      </c>
    </row>
    <row r="75" spans="1:16" x14ac:dyDescent="0.25">
      <c r="A75" s="18" t="s">
        <v>88</v>
      </c>
      <c r="B75" s="58"/>
      <c r="C75" s="48"/>
      <c r="D75" s="23"/>
      <c r="E75" s="23"/>
      <c r="F75" s="23"/>
      <c r="G75" s="23"/>
      <c r="H75" s="22"/>
      <c r="I75" s="22"/>
      <c r="J75" s="23"/>
      <c r="K75" s="23"/>
      <c r="L75" s="23"/>
      <c r="M75" s="23"/>
      <c r="N75" s="23"/>
      <c r="O75" s="23"/>
      <c r="P75" s="23">
        <f t="shared" si="2"/>
        <v>0</v>
      </c>
    </row>
    <row r="76" spans="1:16" ht="30" x14ac:dyDescent="0.25">
      <c r="A76" s="18" t="s">
        <v>89</v>
      </c>
      <c r="B76" s="58"/>
      <c r="C76" s="48"/>
      <c r="D76" s="23"/>
      <c r="E76" s="23"/>
      <c r="F76" s="23"/>
      <c r="G76" s="23"/>
      <c r="H76" s="22"/>
      <c r="I76" s="22"/>
      <c r="J76" s="23"/>
      <c r="K76" s="23"/>
      <c r="L76" s="23"/>
      <c r="M76" s="23"/>
      <c r="N76" s="23"/>
      <c r="O76" s="23"/>
      <c r="P76" s="23">
        <f t="shared" si="2"/>
        <v>0</v>
      </c>
    </row>
    <row r="77" spans="1:16" ht="30" x14ac:dyDescent="0.25">
      <c r="A77" s="19" t="s">
        <v>90</v>
      </c>
      <c r="B77" s="59"/>
      <c r="C77" s="48"/>
      <c r="D77" s="23"/>
      <c r="E77" s="23"/>
      <c r="F77" s="23"/>
      <c r="G77" s="23"/>
      <c r="H77" s="22"/>
      <c r="I77" s="22"/>
      <c r="J77" s="23"/>
      <c r="K77" s="23"/>
      <c r="L77" s="23"/>
      <c r="M77" s="23"/>
      <c r="N77" s="23"/>
      <c r="O77" s="23"/>
      <c r="P77" s="23">
        <f t="shared" si="2"/>
        <v>0</v>
      </c>
    </row>
    <row r="78" spans="1:16" ht="30" x14ac:dyDescent="0.25">
      <c r="A78" s="19" t="s">
        <v>91</v>
      </c>
      <c r="B78" s="59"/>
      <c r="C78" s="48"/>
      <c r="D78" s="23"/>
      <c r="E78" s="23"/>
      <c r="F78" s="23"/>
      <c r="G78" s="23"/>
      <c r="H78" s="22"/>
      <c r="I78" s="22"/>
      <c r="J78" s="23"/>
      <c r="K78" s="23"/>
      <c r="L78" s="23"/>
      <c r="M78" s="23"/>
      <c r="N78" s="23"/>
      <c r="O78" s="23"/>
      <c r="P78" s="23">
        <f t="shared" si="2"/>
        <v>0</v>
      </c>
    </row>
    <row r="79" spans="1:16" x14ac:dyDescent="0.25">
      <c r="A79" s="18" t="s">
        <v>92</v>
      </c>
      <c r="B79" s="58"/>
      <c r="C79" s="48"/>
      <c r="D79" s="23"/>
      <c r="E79" s="23"/>
      <c r="F79" s="23"/>
      <c r="G79" s="23"/>
      <c r="H79" s="22"/>
      <c r="I79" s="22"/>
      <c r="J79" s="23"/>
      <c r="K79" s="23"/>
      <c r="L79" s="23"/>
      <c r="M79" s="23"/>
      <c r="N79" s="23"/>
      <c r="O79" s="23"/>
      <c r="P79" s="23">
        <f t="shared" si="2"/>
        <v>0</v>
      </c>
    </row>
    <row r="80" spans="1:16" ht="30" x14ac:dyDescent="0.25">
      <c r="A80" s="19" t="s">
        <v>93</v>
      </c>
      <c r="B80" s="59"/>
      <c r="C80" s="48"/>
      <c r="D80" s="23"/>
      <c r="E80" s="23"/>
      <c r="F80" s="23"/>
      <c r="G80" s="23"/>
      <c r="H80" s="22"/>
      <c r="I80" s="22"/>
      <c r="J80" s="23"/>
      <c r="K80" s="23"/>
      <c r="L80" s="23"/>
      <c r="M80" s="23"/>
      <c r="N80" s="23"/>
      <c r="O80" s="23"/>
      <c r="P80" s="23">
        <f t="shared" si="2"/>
        <v>0</v>
      </c>
    </row>
    <row r="81" spans="1:16" ht="30" x14ac:dyDescent="0.25">
      <c r="A81" s="19" t="s">
        <v>94</v>
      </c>
      <c r="B81" s="59"/>
      <c r="C81" s="48"/>
      <c r="D81" s="23"/>
      <c r="E81" s="23"/>
      <c r="F81" s="23"/>
      <c r="G81" s="23"/>
      <c r="H81" s="22"/>
      <c r="I81" s="22"/>
      <c r="J81" s="23"/>
      <c r="K81" s="23"/>
      <c r="L81" s="23"/>
      <c r="M81" s="23"/>
      <c r="N81" s="23"/>
      <c r="O81" s="23"/>
      <c r="P81" s="23">
        <f t="shared" si="2"/>
        <v>0</v>
      </c>
    </row>
    <row r="82" spans="1:16" ht="30" x14ac:dyDescent="0.25">
      <c r="A82" s="18" t="s">
        <v>95</v>
      </c>
      <c r="B82" s="58"/>
      <c r="C82" s="48"/>
      <c r="D82" s="23"/>
      <c r="E82" s="23"/>
      <c r="F82" s="23"/>
      <c r="G82" s="23"/>
      <c r="H82" s="22"/>
      <c r="I82" s="22"/>
      <c r="J82" s="23"/>
      <c r="K82" s="23"/>
      <c r="L82" s="23"/>
      <c r="M82" s="23"/>
      <c r="N82" s="23"/>
      <c r="O82" s="23"/>
      <c r="P82" s="23">
        <f t="shared" si="2"/>
        <v>0</v>
      </c>
    </row>
    <row r="83" spans="1:16" ht="22.5" customHeight="1" x14ac:dyDescent="0.25">
      <c r="A83" s="19" t="s">
        <v>96</v>
      </c>
      <c r="B83" s="59"/>
      <c r="C83" s="48"/>
      <c r="D83" s="23"/>
      <c r="E83" s="23"/>
      <c r="F83" s="23"/>
      <c r="G83" s="23"/>
      <c r="H83" s="23"/>
      <c r="I83" s="22"/>
      <c r="J83" s="23"/>
      <c r="K83" s="23"/>
      <c r="L83" s="23"/>
      <c r="M83" s="23"/>
      <c r="N83" s="23"/>
      <c r="O83" s="23"/>
      <c r="P83" s="23">
        <f t="shared" si="2"/>
        <v>0</v>
      </c>
    </row>
    <row r="84" spans="1:16" hidden="1" x14ac:dyDescent="0.25">
      <c r="A84" s="10" t="s">
        <v>97</v>
      </c>
      <c r="B84" s="62"/>
      <c r="C84" s="33" t="s">
        <v>72</v>
      </c>
      <c r="D84" s="34">
        <v>0</v>
      </c>
      <c r="E84" s="15" t="s">
        <v>72</v>
      </c>
      <c r="F84" s="35" t="s">
        <v>72</v>
      </c>
      <c r="G84" s="33" t="s">
        <v>72</v>
      </c>
      <c r="H84" s="33" t="s">
        <v>72</v>
      </c>
      <c r="I84" s="33" t="s">
        <v>72</v>
      </c>
      <c r="J84" s="35" t="s">
        <v>72</v>
      </c>
      <c r="K84" s="35" t="s">
        <v>72</v>
      </c>
      <c r="L84" s="35" t="s">
        <v>72</v>
      </c>
      <c r="M84" s="35" t="s">
        <v>72</v>
      </c>
      <c r="N84" s="35" t="s">
        <v>72</v>
      </c>
      <c r="O84" s="35" t="s">
        <v>72</v>
      </c>
      <c r="P84" s="35">
        <f t="shared" ref="P84:P85" si="3">SUM(D84:O84)</f>
        <v>0</v>
      </c>
    </row>
    <row r="85" spans="1:16" hidden="1" x14ac:dyDescent="0.25">
      <c r="A85" s="3"/>
      <c r="B85" s="63"/>
      <c r="C85" s="36" t="s">
        <v>72</v>
      </c>
      <c r="D85" s="34">
        <v>0</v>
      </c>
      <c r="E85" s="7" t="s">
        <v>72</v>
      </c>
      <c r="F85" s="6" t="s">
        <v>72</v>
      </c>
      <c r="G85" s="8" t="s">
        <v>72</v>
      </c>
      <c r="H85" s="6" t="s">
        <v>72</v>
      </c>
      <c r="I85" s="37" t="s">
        <v>72</v>
      </c>
      <c r="J85" s="6" t="s">
        <v>72</v>
      </c>
      <c r="K85" s="36" t="s">
        <v>72</v>
      </c>
      <c r="L85" s="6" t="s">
        <v>72</v>
      </c>
      <c r="M85" s="6" t="s">
        <v>72</v>
      </c>
      <c r="N85" s="6" t="s">
        <v>72</v>
      </c>
      <c r="O85" s="6" t="s">
        <v>72</v>
      </c>
      <c r="P85" s="36">
        <f t="shared" si="3"/>
        <v>0</v>
      </c>
    </row>
    <row r="86" spans="1:16" ht="30" hidden="1" x14ac:dyDescent="0.25">
      <c r="A86" s="11" t="s">
        <v>98</v>
      </c>
      <c r="B86" s="64"/>
      <c r="C86" s="38">
        <f>+C9+C15+C25+C51</f>
        <v>352321281</v>
      </c>
      <c r="D86" s="16">
        <f>D8</f>
        <v>8542663.5599999987</v>
      </c>
      <c r="E86" s="16">
        <f t="shared" ref="E86:J86" si="4">SUM(E9:E85)</f>
        <v>17371005.599999998</v>
      </c>
      <c r="F86" s="16">
        <f t="shared" si="4"/>
        <v>23790156.82</v>
      </c>
      <c r="G86" s="16">
        <f t="shared" si="4"/>
        <v>43742137.43999999</v>
      </c>
      <c r="H86" s="16">
        <f t="shared" si="4"/>
        <v>75641083.640000001</v>
      </c>
      <c r="I86" s="16">
        <f t="shared" si="4"/>
        <v>55122883.700000003</v>
      </c>
      <c r="J86" s="16">
        <f t="shared" si="4"/>
        <v>35624073.939999998</v>
      </c>
      <c r="K86" s="16">
        <f>SUM(K9:K85)</f>
        <v>71587809.240000024</v>
      </c>
      <c r="L86" s="16">
        <f>SUM(L9:L85)</f>
        <v>60823998.32</v>
      </c>
      <c r="M86" s="16">
        <f>SUM(M9:M85)</f>
        <v>75377907.200000018</v>
      </c>
      <c r="N86" s="16">
        <f>SUM(N9:N85)</f>
        <v>0</v>
      </c>
      <c r="O86" s="39" t="s">
        <v>72</v>
      </c>
      <c r="P86" s="40">
        <f>D86+E86+F86+G86+H86+I86+J86+K86+L86</f>
        <v>392245812.25999999</v>
      </c>
    </row>
    <row r="87" spans="1:16" x14ac:dyDescent="0.25">
      <c r="A87" s="2" t="s">
        <v>99</v>
      </c>
      <c r="B87" s="65"/>
      <c r="C87" s="2"/>
      <c r="D87"/>
      <c r="E87"/>
      <c r="F87"/>
      <c r="G87"/>
      <c r="H87"/>
      <c r="I87"/>
      <c r="J87"/>
      <c r="K87"/>
      <c r="L87"/>
    </row>
    <row r="88" spans="1:16" x14ac:dyDescent="0.25">
      <c r="A88" t="s">
        <v>100</v>
      </c>
      <c r="B88" s="41"/>
      <c r="C88"/>
      <c r="D88"/>
      <c r="E88"/>
      <c r="F88"/>
      <c r="G88"/>
      <c r="H88"/>
      <c r="I88"/>
      <c r="J88"/>
      <c r="K88"/>
      <c r="L88"/>
    </row>
    <row r="89" spans="1:16" x14ac:dyDescent="0.25">
      <c r="A89" t="s">
        <v>101</v>
      </c>
      <c r="B89" s="41"/>
      <c r="C89"/>
      <c r="D89"/>
      <c r="E89"/>
      <c r="F89"/>
      <c r="G89"/>
      <c r="H89"/>
      <c r="I89"/>
      <c r="J89"/>
      <c r="K89"/>
      <c r="L89"/>
    </row>
    <row r="90" spans="1:16" x14ac:dyDescent="0.25">
      <c r="A90" t="s">
        <v>102</v>
      </c>
      <c r="B90" s="41"/>
      <c r="C90"/>
      <c r="D90"/>
      <c r="E90"/>
      <c r="F90"/>
      <c r="G90"/>
      <c r="H90"/>
      <c r="I90"/>
      <c r="J90"/>
      <c r="K90"/>
      <c r="L90"/>
    </row>
    <row r="91" spans="1:16" x14ac:dyDescent="0.25">
      <c r="A91" t="s">
        <v>103</v>
      </c>
      <c r="B91" s="41"/>
      <c r="C91"/>
      <c r="D91"/>
      <c r="E91"/>
      <c r="F91"/>
      <c r="G91"/>
      <c r="H91"/>
      <c r="I91"/>
      <c r="J91"/>
      <c r="K91"/>
      <c r="L91"/>
    </row>
    <row r="92" spans="1:16" x14ac:dyDescent="0.25">
      <c r="A92" t="s">
        <v>104</v>
      </c>
      <c r="B92" s="41"/>
      <c r="C92"/>
      <c r="D92"/>
      <c r="E92"/>
      <c r="F92"/>
      <c r="G92"/>
      <c r="H92"/>
      <c r="I92"/>
      <c r="J92"/>
      <c r="K92"/>
      <c r="L92"/>
    </row>
    <row r="93" spans="1:16" x14ac:dyDescent="0.25">
      <c r="A93" t="s">
        <v>105</v>
      </c>
      <c r="B93" s="41"/>
      <c r="C93"/>
      <c r="D93"/>
      <c r="E93"/>
      <c r="F93"/>
      <c r="G93"/>
      <c r="H93"/>
      <c r="I93"/>
      <c r="J93"/>
      <c r="K93"/>
      <c r="L93"/>
    </row>
    <row r="94" spans="1:16" x14ac:dyDescent="0.25">
      <c r="A94"/>
      <c r="B94" s="41"/>
      <c r="C94"/>
      <c r="D94"/>
      <c r="E94"/>
      <c r="F94"/>
      <c r="G94"/>
      <c r="H94"/>
      <c r="I94"/>
      <c r="J94"/>
      <c r="K94"/>
      <c r="L94"/>
    </row>
    <row r="95" spans="1:16" x14ac:dyDescent="0.25">
      <c r="A95"/>
      <c r="B95" s="41"/>
      <c r="C95" s="2"/>
      <c r="D95"/>
      <c r="E95"/>
      <c r="F95"/>
      <c r="G95"/>
      <c r="H95"/>
      <c r="I95"/>
      <c r="J95"/>
      <c r="K95"/>
      <c r="L95"/>
    </row>
    <row r="96" spans="1:16" x14ac:dyDescent="0.25">
      <c r="L96" s="67">
        <f>+B8-349070604</f>
        <v>0</v>
      </c>
    </row>
    <row r="97" spans="1:13" x14ac:dyDescent="0.25">
      <c r="A97" s="9" t="s">
        <v>106</v>
      </c>
      <c r="B97" s="66"/>
      <c r="J97" s="12"/>
      <c r="L97" s="67"/>
    </row>
    <row r="98" spans="1:13" x14ac:dyDescent="0.25">
      <c r="A98" s="4" t="s">
        <v>107</v>
      </c>
      <c r="L98" s="13"/>
      <c r="M98" s="67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56" fitToHeight="0" orientation="landscape" r:id="rId1"/>
  <rowBreaks count="1" manualBreakCount="1">
    <brk id="5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G104"/>
  <sheetViews>
    <sheetView showGridLines="0" tabSelected="1" view="pageBreakPreview" zoomScale="90" zoomScaleNormal="90" zoomScaleSheetLayoutView="90" workbookViewId="0">
      <selection activeCell="A103" sqref="A1:P103"/>
    </sheetView>
  </sheetViews>
  <sheetFormatPr baseColWidth="10" defaultColWidth="9.140625" defaultRowHeight="15.75" x14ac:dyDescent="0.25"/>
  <cols>
    <col min="1" max="1" width="46.140625" style="4" customWidth="1"/>
    <col min="2" max="2" width="23.140625" style="67" customWidth="1"/>
    <col min="3" max="3" width="14.42578125" style="67" customWidth="1"/>
    <col min="4" max="4" width="17" style="4" customWidth="1"/>
    <col min="5" max="5" width="17.28515625" style="4" customWidth="1"/>
    <col min="6" max="6" width="17" style="4" customWidth="1"/>
    <col min="7" max="7" width="18.28515625" style="4" customWidth="1"/>
    <col min="8" max="8" width="18" style="4" customWidth="1"/>
    <col min="9" max="9" width="18.5703125" style="4" customWidth="1"/>
    <col min="10" max="10" width="18.7109375" style="4" customWidth="1"/>
    <col min="11" max="11" width="16" style="4" customWidth="1"/>
    <col min="12" max="12" width="15.42578125" style="4" customWidth="1"/>
    <col min="13" max="13" width="9.85546875" style="4" customWidth="1"/>
    <col min="14" max="14" width="7.85546875" style="4" customWidth="1"/>
    <col min="15" max="15" width="9.7109375" style="4" customWidth="1"/>
    <col min="16" max="16" width="17.5703125" style="4" bestFit="1" customWidth="1"/>
    <col min="17" max="17" width="16.85546875" style="4" bestFit="1" customWidth="1"/>
    <col min="18" max="18" width="16.5703125" style="4" customWidth="1"/>
    <col min="19" max="16384" width="9.140625" style="4"/>
  </cols>
  <sheetData>
    <row r="1" spans="1:18" x14ac:dyDescent="0.25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8" x14ac:dyDescent="0.25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1:18" x14ac:dyDescent="0.25">
      <c r="A3" s="159">
        <v>45505</v>
      </c>
      <c r="B3" s="159"/>
      <c r="C3" s="159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</row>
    <row r="4" spans="1:18" x14ac:dyDescent="0.25">
      <c r="A4" s="158" t="s">
        <v>3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</row>
    <row r="5" spans="1:18" x14ac:dyDescent="0.25">
      <c r="A5" s="160" t="s">
        <v>4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</row>
    <row r="6" spans="1:18" x14ac:dyDescent="0.25">
      <c r="A6" s="82"/>
      <c r="B6" s="83"/>
      <c r="C6" s="83"/>
      <c r="D6" s="84" t="s">
        <v>5</v>
      </c>
      <c r="E6" s="84"/>
      <c r="F6" s="84"/>
      <c r="G6" s="84"/>
      <c r="H6" s="84"/>
      <c r="I6" s="84"/>
      <c r="J6" s="82"/>
      <c r="K6" s="84"/>
      <c r="L6" s="84"/>
      <c r="M6" s="84"/>
      <c r="N6" s="84"/>
      <c r="O6" s="84"/>
      <c r="P6" s="82"/>
    </row>
    <row r="7" spans="1:18" ht="27" customHeight="1" x14ac:dyDescent="0.25">
      <c r="A7" s="85" t="s">
        <v>6</v>
      </c>
      <c r="B7" s="86" t="s">
        <v>7</v>
      </c>
      <c r="C7" s="86" t="s">
        <v>108</v>
      </c>
      <c r="D7" s="86" t="s">
        <v>8</v>
      </c>
      <c r="E7" s="86" t="s">
        <v>9</v>
      </c>
      <c r="F7" s="86" t="s">
        <v>10</v>
      </c>
      <c r="G7" s="86" t="s">
        <v>11</v>
      </c>
      <c r="H7" s="86" t="s">
        <v>12</v>
      </c>
      <c r="I7" s="86" t="s">
        <v>13</v>
      </c>
      <c r="J7" s="87" t="s">
        <v>14</v>
      </c>
      <c r="K7" s="91" t="s">
        <v>15</v>
      </c>
      <c r="L7" s="86" t="s">
        <v>16</v>
      </c>
      <c r="M7" s="86" t="s">
        <v>17</v>
      </c>
      <c r="N7" s="86" t="s">
        <v>18</v>
      </c>
      <c r="O7" s="86" t="s">
        <v>19</v>
      </c>
      <c r="P7" s="86" t="s">
        <v>20</v>
      </c>
    </row>
    <row r="8" spans="1:18" x14ac:dyDescent="0.25">
      <c r="A8" s="72" t="s">
        <v>21</v>
      </c>
      <c r="B8" s="73">
        <f>+B9+B16+B27+B53</f>
        <v>377852784</v>
      </c>
      <c r="C8" s="73"/>
      <c r="D8" s="23">
        <f>+D9+D16+D27+D53</f>
        <v>9125740.4900000002</v>
      </c>
      <c r="E8" s="23">
        <f t="shared" ref="E8" si="0">+E9+E16+E27+E53</f>
        <v>9403985.1099999994</v>
      </c>
      <c r="F8" s="23">
        <f>+F9+F16+F27+F53</f>
        <v>15322938.649999999</v>
      </c>
      <c r="G8" s="23">
        <f t="shared" ref="G8:H8" si="1">+G9+G16+G27+G53</f>
        <v>14376642.329999998</v>
      </c>
      <c r="H8" s="23">
        <f t="shared" si="1"/>
        <v>65095736.759999983</v>
      </c>
      <c r="I8" s="23">
        <f>+I9+I16+I27+I53</f>
        <v>16371628.309999999</v>
      </c>
      <c r="J8" s="23">
        <f>+J9+J16+J27+J53</f>
        <v>61666446.229999989</v>
      </c>
      <c r="K8" s="23">
        <f>+K9+K16+K27+K53</f>
        <v>27765056.389999993</v>
      </c>
      <c r="L8" s="23"/>
      <c r="M8" s="23">
        <f t="shared" ref="M8:O8" si="2">+M9+M16+M27+L53</f>
        <v>0</v>
      </c>
      <c r="N8" s="23">
        <f t="shared" si="2"/>
        <v>0</v>
      </c>
      <c r="O8" s="23">
        <f t="shared" si="2"/>
        <v>0</v>
      </c>
      <c r="P8" s="23">
        <f>SUM(D8:K8)</f>
        <v>219128174.26999995</v>
      </c>
      <c r="Q8" s="89"/>
      <c r="R8" s="134"/>
    </row>
    <row r="9" spans="1:18" x14ac:dyDescent="0.25">
      <c r="A9" s="93" t="s">
        <v>22</v>
      </c>
      <c r="B9" s="97">
        <f t="shared" ref="B9:J9" si="3">SUM(B10:B15)</f>
        <v>129783790</v>
      </c>
      <c r="C9" s="97"/>
      <c r="D9" s="97">
        <f t="shared" si="3"/>
        <v>8049736.9199999999</v>
      </c>
      <c r="E9" s="97">
        <f t="shared" si="3"/>
        <v>8258434.5</v>
      </c>
      <c r="F9" s="97">
        <f>SUM(F10:F15)</f>
        <v>8206813.4500000002</v>
      </c>
      <c r="G9" s="97">
        <f t="shared" si="3"/>
        <v>8073494.29</v>
      </c>
      <c r="H9" s="97">
        <f t="shared" si="3"/>
        <v>14351829.609999999</v>
      </c>
      <c r="I9" s="97">
        <f t="shared" si="3"/>
        <v>8326174.1600000001</v>
      </c>
      <c r="J9" s="97">
        <f t="shared" si="3"/>
        <v>8937764.2699999996</v>
      </c>
      <c r="K9" s="97">
        <f>SUM(K10:K15)</f>
        <v>9076721.9399999995</v>
      </c>
      <c r="L9" s="23">
        <f t="shared" ref="L9:O9" si="4">+L10+L11+L15+L12</f>
        <v>0</v>
      </c>
      <c r="M9" s="23">
        <f t="shared" si="4"/>
        <v>0</v>
      </c>
      <c r="N9" s="23">
        <f t="shared" si="4"/>
        <v>0</v>
      </c>
      <c r="O9" s="23">
        <f t="shared" si="4"/>
        <v>0</v>
      </c>
      <c r="P9" s="23">
        <f>SUM(D9:O9)</f>
        <v>73280969.139999986</v>
      </c>
      <c r="R9" s="135"/>
    </row>
    <row r="10" spans="1:18" x14ac:dyDescent="0.25">
      <c r="A10" s="92" t="s">
        <v>23</v>
      </c>
      <c r="B10" s="77">
        <v>88843142.200000003</v>
      </c>
      <c r="C10" s="74"/>
      <c r="D10" s="74">
        <v>6546000</v>
      </c>
      <c r="E10" s="74">
        <v>6760596.2199999997</v>
      </c>
      <c r="F10" s="22">
        <v>6668681.1200000001</v>
      </c>
      <c r="G10" s="22">
        <v>4300750</v>
      </c>
      <c r="H10" s="22">
        <v>6732124.8300000001</v>
      </c>
      <c r="I10" s="22">
        <v>6861784.2599999998</v>
      </c>
      <c r="J10" s="22">
        <v>7373577</v>
      </c>
      <c r="K10" s="22">
        <v>7373577</v>
      </c>
      <c r="L10" s="22"/>
      <c r="M10" s="74"/>
      <c r="N10" s="74"/>
      <c r="O10" s="74"/>
      <c r="P10" s="22">
        <f t="shared" ref="P10:P75" si="5">SUM(D10:O10)</f>
        <v>52617090.43</v>
      </c>
      <c r="R10" s="90"/>
    </row>
    <row r="11" spans="1:18" x14ac:dyDescent="0.25">
      <c r="A11" s="92" t="s">
        <v>24</v>
      </c>
      <c r="B11" s="77">
        <v>27990000</v>
      </c>
      <c r="C11" s="74"/>
      <c r="D11" s="74">
        <v>511000</v>
      </c>
      <c r="E11" s="74">
        <v>511000</v>
      </c>
      <c r="F11" s="22">
        <v>536721.05000000005</v>
      </c>
      <c r="G11" s="75">
        <v>2200000</v>
      </c>
      <c r="H11" s="22"/>
      <c r="I11" s="22">
        <v>446000</v>
      </c>
      <c r="J11" s="22">
        <v>446000</v>
      </c>
      <c r="K11" s="22">
        <v>558707.67000000004</v>
      </c>
      <c r="L11" s="74"/>
      <c r="M11" s="74"/>
      <c r="N11" s="74"/>
      <c r="O11" s="74"/>
      <c r="P11" s="22">
        <f t="shared" si="5"/>
        <v>5209428.72</v>
      </c>
      <c r="R11" s="69"/>
    </row>
    <row r="12" spans="1:18" x14ac:dyDescent="0.25">
      <c r="A12" s="92" t="s">
        <v>109</v>
      </c>
      <c r="B12" s="77"/>
      <c r="C12" s="74"/>
      <c r="D12" s="74"/>
      <c r="E12" s="74"/>
      <c r="F12" s="22"/>
      <c r="G12" s="75">
        <v>585627.06999999995</v>
      </c>
      <c r="H12" s="22">
        <v>6633250</v>
      </c>
      <c r="I12" s="22"/>
      <c r="J12" s="22"/>
      <c r="K12" s="22"/>
      <c r="L12" s="74"/>
      <c r="M12" s="74"/>
      <c r="N12" s="74"/>
      <c r="O12" s="74"/>
      <c r="P12" s="22">
        <f t="shared" si="5"/>
        <v>7218877.0700000003</v>
      </c>
    </row>
    <row r="13" spans="1:18" ht="28.5" customHeight="1" x14ac:dyDescent="0.25">
      <c r="A13" s="92" t="s">
        <v>25</v>
      </c>
      <c r="B13" s="77">
        <v>50000</v>
      </c>
      <c r="C13" s="74"/>
      <c r="D13" s="22"/>
      <c r="E13" s="22"/>
      <c r="F13" s="22"/>
      <c r="G13" s="23"/>
      <c r="H13" s="22"/>
      <c r="I13" s="23"/>
      <c r="J13" s="23"/>
      <c r="K13" s="22">
        <v>26250</v>
      </c>
      <c r="L13" s="23"/>
      <c r="M13" s="23"/>
      <c r="N13" s="23"/>
      <c r="O13" s="23"/>
      <c r="P13" s="22">
        <f t="shared" si="5"/>
        <v>26250</v>
      </c>
    </row>
    <row r="14" spans="1:18" ht="24" customHeight="1" x14ac:dyDescent="0.25">
      <c r="A14" s="92" t="s">
        <v>26</v>
      </c>
      <c r="B14" s="79"/>
      <c r="C14" s="76"/>
      <c r="D14" s="22"/>
      <c r="E14" s="22"/>
      <c r="F14" s="22"/>
      <c r="G14" s="23"/>
      <c r="H14" s="22"/>
      <c r="I14" s="23"/>
      <c r="J14" s="23"/>
      <c r="K14" s="22"/>
      <c r="L14" s="23"/>
      <c r="M14" s="23"/>
      <c r="N14" s="23"/>
      <c r="O14" s="23"/>
      <c r="P14" s="23">
        <f t="shared" si="5"/>
        <v>0</v>
      </c>
    </row>
    <row r="15" spans="1:18" ht="27" customHeight="1" x14ac:dyDescent="0.25">
      <c r="A15" s="92" t="s">
        <v>27</v>
      </c>
      <c r="B15" s="77">
        <v>12900647.800000001</v>
      </c>
      <c r="C15" s="74"/>
      <c r="D15" s="74">
        <v>992736.92</v>
      </c>
      <c r="E15" s="74">
        <v>986838.28</v>
      </c>
      <c r="F15" s="22">
        <v>1001411.28</v>
      </c>
      <c r="G15" s="75">
        <v>987117.22</v>
      </c>
      <c r="H15" s="22">
        <v>986454.78</v>
      </c>
      <c r="I15" s="22">
        <v>1018389.9</v>
      </c>
      <c r="J15" s="22">
        <v>1118187.27</v>
      </c>
      <c r="K15" s="22">
        <v>1118187.27</v>
      </c>
      <c r="L15" s="74"/>
      <c r="M15" s="74"/>
      <c r="N15" s="74"/>
      <c r="O15" s="74"/>
      <c r="P15" s="22">
        <f t="shared" si="5"/>
        <v>8209322.9199999999</v>
      </c>
    </row>
    <row r="16" spans="1:18" x14ac:dyDescent="0.25">
      <c r="A16" s="93" t="s">
        <v>28</v>
      </c>
      <c r="B16" s="78">
        <f>+B17+B18+B19+B21+B22+B23+B24+B25+B26</f>
        <v>217755838.53</v>
      </c>
      <c r="C16" s="73"/>
      <c r="D16" s="98">
        <f t="shared" ref="D16:K16" si="6">SUM(D17:D26)</f>
        <v>1076003.57</v>
      </c>
      <c r="E16" s="98">
        <f t="shared" si="6"/>
        <v>1067917.24</v>
      </c>
      <c r="F16" s="98">
        <f t="shared" si="6"/>
        <v>2638041.15</v>
      </c>
      <c r="G16" s="98">
        <f t="shared" si="6"/>
        <v>6010755.5500000007</v>
      </c>
      <c r="H16" s="98">
        <f t="shared" si="6"/>
        <v>38557406.069999985</v>
      </c>
      <c r="I16" s="98">
        <f t="shared" si="6"/>
        <v>7356320.4299999997</v>
      </c>
      <c r="J16" s="98">
        <f t="shared" si="6"/>
        <v>52386503.269999996</v>
      </c>
      <c r="K16" s="98">
        <f t="shared" si="6"/>
        <v>17254753.519999996</v>
      </c>
      <c r="L16" s="23">
        <f t="shared" ref="L16:O16" si="7">+L17+L18+L19+L21+L22+L23+L24+L25+L26</f>
        <v>0</v>
      </c>
      <c r="M16" s="23">
        <f t="shared" si="7"/>
        <v>0</v>
      </c>
      <c r="N16" s="23">
        <f t="shared" si="7"/>
        <v>0</v>
      </c>
      <c r="O16" s="23">
        <f t="shared" si="7"/>
        <v>0</v>
      </c>
      <c r="P16" s="23">
        <f>SUM(D16:K16)</f>
        <v>126347700.79999997</v>
      </c>
      <c r="Q16" s="69"/>
      <c r="R16" s="69"/>
    </row>
    <row r="17" spans="1:371" x14ac:dyDescent="0.25">
      <c r="A17" s="92" t="s">
        <v>29</v>
      </c>
      <c r="B17" s="74">
        <v>5735500</v>
      </c>
      <c r="C17" s="74"/>
      <c r="D17" s="74">
        <v>220684.41</v>
      </c>
      <c r="E17" s="74">
        <v>408332.82</v>
      </c>
      <c r="F17" s="22">
        <v>47791.15</v>
      </c>
      <c r="G17" s="22">
        <v>622813.34</v>
      </c>
      <c r="H17" s="22">
        <v>45773.19</v>
      </c>
      <c r="I17" s="22">
        <v>251942.65</v>
      </c>
      <c r="J17" s="99">
        <v>1234163.5</v>
      </c>
      <c r="K17" s="22">
        <v>380986.77</v>
      </c>
      <c r="L17" s="74"/>
      <c r="M17" s="74"/>
      <c r="N17" s="74"/>
      <c r="O17" s="74"/>
      <c r="P17" s="22">
        <f>SUM(D17:O17)</f>
        <v>3212487.8299999996</v>
      </c>
    </row>
    <row r="18" spans="1:371" s="68" customFormat="1" ht="31.5" x14ac:dyDescent="0.25">
      <c r="A18" s="92" t="s">
        <v>30</v>
      </c>
      <c r="B18" s="74">
        <v>187394400</v>
      </c>
      <c r="C18" s="74"/>
      <c r="D18" s="100"/>
      <c r="E18" s="74">
        <v>30895.94</v>
      </c>
      <c r="F18" s="100">
        <v>50014.3</v>
      </c>
      <c r="G18" s="100">
        <v>3941200</v>
      </c>
      <c r="H18" s="100">
        <v>37053073.799999997</v>
      </c>
      <c r="I18" s="100">
        <v>5257775.5599999996</v>
      </c>
      <c r="J18" s="101">
        <v>49112095.600000001</v>
      </c>
      <c r="K18" s="22">
        <v>15458000</v>
      </c>
      <c r="L18" s="74"/>
      <c r="M18" s="74"/>
      <c r="N18" s="74"/>
      <c r="O18" s="74"/>
      <c r="P18" s="22">
        <f t="shared" ref="P18:P26" si="8">SUM(D18:O18)</f>
        <v>110903055.2</v>
      </c>
      <c r="Q18" s="70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  <c r="IW18" s="71"/>
      <c r="IX18" s="71"/>
      <c r="IY18" s="71"/>
      <c r="IZ18" s="71"/>
      <c r="JA18" s="71"/>
      <c r="JB18" s="71"/>
      <c r="JC18" s="71"/>
      <c r="JD18" s="71"/>
      <c r="JE18" s="71"/>
      <c r="JF18" s="71"/>
      <c r="JG18" s="71"/>
      <c r="JH18" s="71"/>
      <c r="JI18" s="71"/>
      <c r="JJ18" s="71"/>
      <c r="JK18" s="71"/>
      <c r="JL18" s="71"/>
      <c r="JM18" s="71"/>
      <c r="JN18" s="71"/>
      <c r="JO18" s="71"/>
      <c r="JP18" s="71"/>
      <c r="JQ18" s="71"/>
      <c r="JR18" s="71"/>
      <c r="JS18" s="71"/>
      <c r="JT18" s="71"/>
      <c r="JU18" s="71"/>
      <c r="JV18" s="71"/>
      <c r="JW18" s="71"/>
      <c r="JX18" s="71"/>
      <c r="JY18" s="71"/>
      <c r="JZ18" s="71"/>
      <c r="KA18" s="71"/>
      <c r="KB18" s="71"/>
      <c r="KC18" s="71"/>
      <c r="KD18" s="71"/>
      <c r="KE18" s="71"/>
      <c r="KF18" s="71"/>
      <c r="KG18" s="71"/>
      <c r="KH18" s="71"/>
      <c r="KI18" s="71"/>
      <c r="KJ18" s="71"/>
      <c r="KK18" s="71"/>
      <c r="KL18" s="71"/>
      <c r="KM18" s="71"/>
      <c r="KN18" s="71"/>
      <c r="KO18" s="71"/>
      <c r="KP18" s="71"/>
      <c r="KQ18" s="71"/>
      <c r="KR18" s="71"/>
      <c r="KS18" s="71"/>
      <c r="KT18" s="71"/>
      <c r="KU18" s="71"/>
      <c r="KV18" s="71"/>
      <c r="KW18" s="71"/>
      <c r="KX18" s="71"/>
      <c r="KY18" s="71"/>
      <c r="KZ18" s="71"/>
      <c r="LA18" s="71"/>
      <c r="LB18" s="71"/>
      <c r="LC18" s="71"/>
      <c r="LD18" s="71"/>
      <c r="LE18" s="71"/>
      <c r="LF18" s="71"/>
      <c r="LG18" s="71"/>
      <c r="LH18" s="71"/>
      <c r="LI18" s="71"/>
      <c r="LJ18" s="71"/>
      <c r="LK18" s="71"/>
      <c r="LL18" s="71"/>
      <c r="LM18" s="71"/>
      <c r="LN18" s="71"/>
      <c r="LO18" s="71"/>
      <c r="LP18" s="71"/>
      <c r="LQ18" s="71"/>
      <c r="LR18" s="71"/>
      <c r="LS18" s="71"/>
      <c r="LT18" s="71"/>
      <c r="LU18" s="71"/>
      <c r="LV18" s="71"/>
      <c r="LW18" s="71"/>
      <c r="LX18" s="71"/>
      <c r="LY18" s="71"/>
      <c r="LZ18" s="71"/>
      <c r="MA18" s="71"/>
      <c r="MB18" s="71"/>
      <c r="MC18" s="71"/>
      <c r="MD18" s="71"/>
      <c r="ME18" s="71"/>
      <c r="MF18" s="71"/>
      <c r="MG18" s="71"/>
      <c r="MH18" s="71"/>
      <c r="MI18" s="71"/>
      <c r="MJ18" s="71"/>
      <c r="MK18" s="71"/>
      <c r="ML18" s="71"/>
      <c r="MM18" s="71"/>
      <c r="MN18" s="71"/>
      <c r="MO18" s="71"/>
      <c r="MP18" s="71"/>
      <c r="MQ18" s="71"/>
      <c r="MR18" s="71"/>
      <c r="MS18" s="71"/>
      <c r="MT18" s="71"/>
      <c r="MU18" s="71"/>
      <c r="MV18" s="71"/>
      <c r="MW18" s="71"/>
      <c r="MX18" s="71"/>
      <c r="MY18" s="71"/>
      <c r="MZ18" s="71"/>
      <c r="NA18" s="71"/>
      <c r="NB18" s="71"/>
      <c r="NC18" s="71"/>
      <c r="ND18" s="71"/>
      <c r="NE18" s="71"/>
      <c r="NF18" s="71"/>
      <c r="NG18" s="71"/>
    </row>
    <row r="19" spans="1:371" ht="24.75" customHeight="1" x14ac:dyDescent="0.25">
      <c r="A19" s="92" t="s">
        <v>31</v>
      </c>
      <c r="B19" s="74">
        <v>2400000</v>
      </c>
      <c r="C19" s="74"/>
      <c r="D19" s="74"/>
      <c r="E19" s="23"/>
      <c r="F19" s="75">
        <v>490182.5</v>
      </c>
      <c r="G19" s="22">
        <v>286525</v>
      </c>
      <c r="I19" s="22">
        <v>76450</v>
      </c>
      <c r="J19" s="22">
        <v>181287.5</v>
      </c>
      <c r="K19" s="22">
        <v>199732.5</v>
      </c>
      <c r="L19" s="74"/>
      <c r="M19" s="74"/>
      <c r="N19" s="102"/>
      <c r="O19" s="74"/>
      <c r="P19" s="22">
        <f t="shared" si="8"/>
        <v>1234177.5</v>
      </c>
      <c r="Q19" s="67"/>
    </row>
    <row r="20" spans="1:371" x14ac:dyDescent="0.25">
      <c r="A20" s="92" t="s">
        <v>110</v>
      </c>
      <c r="B20" s="74"/>
      <c r="C20" s="74"/>
      <c r="D20" s="22">
        <f>146968.54+523+27834.84</f>
        <v>175326.38</v>
      </c>
      <c r="E20" s="23"/>
      <c r="F20" s="75"/>
      <c r="G20" s="22">
        <v>349474.94</v>
      </c>
      <c r="H20" s="22">
        <v>346290.62</v>
      </c>
      <c r="I20" s="22"/>
      <c r="J20" s="22"/>
      <c r="K20" s="22"/>
      <c r="L20" s="74"/>
      <c r="M20" s="74"/>
      <c r="N20" s="102"/>
      <c r="O20" s="74"/>
      <c r="P20" s="22">
        <f t="shared" si="8"/>
        <v>871091.94000000006</v>
      </c>
      <c r="Q20" s="67"/>
    </row>
    <row r="21" spans="1:371" ht="19.5" customHeight="1" x14ac:dyDescent="0.25">
      <c r="A21" s="92" t="s">
        <v>32</v>
      </c>
      <c r="B21" s="74">
        <v>450000</v>
      </c>
      <c r="C21" s="74"/>
      <c r="D21" s="23"/>
      <c r="E21" s="23"/>
      <c r="F21" s="22">
        <v>100000</v>
      </c>
      <c r="G21" s="75"/>
      <c r="H21" s="22"/>
      <c r="I21" s="22">
        <v>460</v>
      </c>
      <c r="J21" s="22">
        <v>0</v>
      </c>
      <c r="K21" s="22">
        <v>82500</v>
      </c>
      <c r="L21" s="23"/>
      <c r="M21" s="74"/>
      <c r="N21" s="102"/>
      <c r="O21" s="74"/>
      <c r="P21" s="22">
        <f t="shared" si="8"/>
        <v>182960</v>
      </c>
      <c r="Q21" s="13"/>
    </row>
    <row r="22" spans="1:371" x14ac:dyDescent="0.25">
      <c r="A22" s="92" t="s">
        <v>33</v>
      </c>
      <c r="B22" s="74">
        <v>5385241</v>
      </c>
      <c r="C22" s="74"/>
      <c r="D22" s="74">
        <v>364674.15</v>
      </c>
      <c r="E22" s="74">
        <v>59000</v>
      </c>
      <c r="F22" s="22">
        <v>733430.53</v>
      </c>
      <c r="G22" s="75"/>
      <c r="H22" s="22"/>
      <c r="I22" s="22">
        <v>284993.98</v>
      </c>
      <c r="J22" s="22">
        <v>413729.83</v>
      </c>
      <c r="K22" s="22">
        <v>351009.03</v>
      </c>
      <c r="L22" s="22"/>
      <c r="M22" s="74"/>
      <c r="N22" s="74"/>
      <c r="O22" s="74"/>
      <c r="P22" s="22">
        <f t="shared" si="8"/>
        <v>2206837.5200000005</v>
      </c>
      <c r="Q22" s="90"/>
    </row>
    <row r="23" spans="1:371" x14ac:dyDescent="0.25">
      <c r="A23" s="92" t="s">
        <v>34</v>
      </c>
      <c r="B23" s="74">
        <v>5263621.7</v>
      </c>
      <c r="C23" s="74"/>
      <c r="D23" s="4">
        <v>315318.63</v>
      </c>
      <c r="E23" s="74">
        <v>308481.78000000003</v>
      </c>
      <c r="F23" s="22">
        <v>300277.56</v>
      </c>
      <c r="G23" s="75">
        <v>318627.15000000002</v>
      </c>
      <c r="H23" s="22">
        <v>188727</v>
      </c>
      <c r="I23" s="22">
        <v>1340231.8</v>
      </c>
      <c r="J23" s="22">
        <v>704172.94</v>
      </c>
      <c r="K23" s="22">
        <v>139471.74</v>
      </c>
      <c r="L23" s="74"/>
      <c r="M23" s="74"/>
      <c r="N23" s="74"/>
      <c r="O23" s="74"/>
      <c r="P23" s="22">
        <f t="shared" si="8"/>
        <v>3615308.5999999996</v>
      </c>
      <c r="Q23" s="69"/>
    </row>
    <row r="24" spans="1:371" ht="31.5" x14ac:dyDescent="0.25">
      <c r="A24" s="92" t="s">
        <v>111</v>
      </c>
      <c r="B24" s="74">
        <v>3465000</v>
      </c>
      <c r="C24" s="74"/>
      <c r="D24" s="74"/>
      <c r="E24" s="74">
        <v>94472.7</v>
      </c>
      <c r="F24" s="22">
        <v>67405.55</v>
      </c>
      <c r="G24" s="75">
        <f>7213.48+52580.08</f>
        <v>59793.56</v>
      </c>
      <c r="H24" s="22">
        <v>231282.66</v>
      </c>
      <c r="I24" s="22">
        <v>38479.199999999997</v>
      </c>
      <c r="J24" s="22">
        <v>43628.57</v>
      </c>
      <c r="K24" s="22">
        <f>15945.48+161447.58</f>
        <v>177393.06</v>
      </c>
      <c r="L24" s="74"/>
      <c r="M24" s="74"/>
      <c r="N24" s="74"/>
      <c r="O24" s="74"/>
      <c r="P24" s="22">
        <f t="shared" si="8"/>
        <v>712455.3</v>
      </c>
      <c r="Q24" s="69"/>
    </row>
    <row r="25" spans="1:371" ht="30.75" customHeight="1" x14ac:dyDescent="0.25">
      <c r="A25" s="92" t="s">
        <v>36</v>
      </c>
      <c r="B25" s="74">
        <v>1468196.83</v>
      </c>
      <c r="C25" s="77"/>
      <c r="D25" s="54"/>
      <c r="E25" s="22"/>
      <c r="F25" s="22">
        <v>24585.66</v>
      </c>
      <c r="G25" s="75">
        <v>71737.16</v>
      </c>
      <c r="H25" s="22">
        <v>59000</v>
      </c>
      <c r="I25" s="22">
        <v>105987.24</v>
      </c>
      <c r="J25" s="22">
        <v>12435.33</v>
      </c>
      <c r="K25" s="22">
        <f>803.2+112462.02</f>
        <v>113265.22</v>
      </c>
      <c r="L25" s="74"/>
      <c r="M25" s="74"/>
      <c r="N25" s="74"/>
      <c r="O25" s="74"/>
      <c r="P25" s="22">
        <f t="shared" si="8"/>
        <v>387010.61</v>
      </c>
    </row>
    <row r="26" spans="1:371" ht="31.5" customHeight="1" x14ac:dyDescent="0.25">
      <c r="A26" s="92" t="s">
        <v>37</v>
      </c>
      <c r="B26" s="74">
        <v>6193879</v>
      </c>
      <c r="C26" s="77"/>
      <c r="D26" s="74"/>
      <c r="E26" s="74">
        <v>166734</v>
      </c>
      <c r="F26" s="22">
        <v>824353.9</v>
      </c>
      <c r="G26" s="75">
        <v>360584.4</v>
      </c>
      <c r="H26" s="22">
        <v>633258.80000000005</v>
      </c>
      <c r="I26" s="22"/>
      <c r="J26" s="22">
        <v>684990</v>
      </c>
      <c r="K26" s="22">
        <v>352395.2</v>
      </c>
      <c r="L26" s="74"/>
      <c r="M26" s="74"/>
      <c r="N26" s="74"/>
      <c r="O26" s="74"/>
      <c r="P26" s="22">
        <f t="shared" si="8"/>
        <v>3022316.3000000003</v>
      </c>
    </row>
    <row r="27" spans="1:371" x14ac:dyDescent="0.25">
      <c r="A27" s="93" t="s">
        <v>38</v>
      </c>
      <c r="B27" s="73">
        <f>+B28+B29+B30+B31+B32+B33+B34+B36</f>
        <v>15494326.859999999</v>
      </c>
      <c r="C27" s="78"/>
      <c r="D27" s="23">
        <f t="shared" ref="D27:I27" si="9">SUM(D28:D52)</f>
        <v>0</v>
      </c>
      <c r="E27" s="23">
        <f t="shared" si="9"/>
        <v>77633.37</v>
      </c>
      <c r="F27" s="23">
        <f t="shared" si="9"/>
        <v>4394996.03</v>
      </c>
      <c r="G27" s="23">
        <f t="shared" si="9"/>
        <v>272241.03999999998</v>
      </c>
      <c r="H27" s="23">
        <f t="shared" si="9"/>
        <v>338983.05</v>
      </c>
      <c r="I27" s="23">
        <f t="shared" si="9"/>
        <v>676301.79</v>
      </c>
      <c r="J27" s="23">
        <f>SUM(J28:J52)</f>
        <v>342178.69</v>
      </c>
      <c r="K27" s="23">
        <f t="shared" ref="K27" si="10">SUM(K28:K52)</f>
        <v>711549.13</v>
      </c>
      <c r="L27" s="23">
        <f t="shared" ref="L27:O27" si="11">SUM(L28:L36)</f>
        <v>0</v>
      </c>
      <c r="M27" s="23">
        <f t="shared" si="11"/>
        <v>0</v>
      </c>
      <c r="N27" s="23">
        <f t="shared" si="11"/>
        <v>0</v>
      </c>
      <c r="O27" s="23">
        <f t="shared" si="11"/>
        <v>0</v>
      </c>
      <c r="P27" s="23">
        <f>SUM(D27:O27)</f>
        <v>6813883.1000000006</v>
      </c>
      <c r="R27" s="13"/>
    </row>
    <row r="28" spans="1:371" ht="31.5" x14ac:dyDescent="0.25">
      <c r="A28" s="92" t="s">
        <v>39</v>
      </c>
      <c r="B28" s="74">
        <v>515808</v>
      </c>
      <c r="C28" s="77"/>
      <c r="D28" s="48"/>
      <c r="E28" s="74">
        <v>4260</v>
      </c>
      <c r="F28" s="75">
        <v>60813.24</v>
      </c>
      <c r="G28" s="75">
        <v>2640</v>
      </c>
      <c r="H28" s="22">
        <v>333319.05</v>
      </c>
      <c r="I28" s="22">
        <v>55205.2</v>
      </c>
      <c r="J28" s="22">
        <v>35580</v>
      </c>
      <c r="K28" s="22">
        <v>142085.54999999999</v>
      </c>
      <c r="L28" s="74"/>
      <c r="M28" s="74"/>
      <c r="N28" s="23"/>
      <c r="O28" s="74"/>
      <c r="P28" s="22">
        <f t="shared" si="5"/>
        <v>633903.04</v>
      </c>
    </row>
    <row r="29" spans="1:371" x14ac:dyDescent="0.25">
      <c r="A29" s="92" t="s">
        <v>40</v>
      </c>
      <c r="B29" s="74">
        <v>441525</v>
      </c>
      <c r="C29" s="77"/>
      <c r="D29" s="48"/>
      <c r="E29" s="23"/>
      <c r="F29" s="23"/>
      <c r="G29" s="29"/>
      <c r="H29" s="22"/>
      <c r="I29" s="22">
        <v>1305</v>
      </c>
      <c r="J29" s="22">
        <v>9440</v>
      </c>
      <c r="K29" s="22">
        <v>9396.01</v>
      </c>
      <c r="L29" s="74"/>
      <c r="M29" s="23"/>
      <c r="N29" s="23"/>
      <c r="O29" s="23"/>
      <c r="P29" s="22">
        <f t="shared" si="5"/>
        <v>20141.010000000002</v>
      </c>
    </row>
    <row r="30" spans="1:371" ht="32.25" customHeight="1" x14ac:dyDescent="0.25">
      <c r="A30" s="92" t="s">
        <v>41</v>
      </c>
      <c r="B30" s="74">
        <v>251102</v>
      </c>
      <c r="C30" s="77"/>
      <c r="D30" s="48"/>
      <c r="E30" s="23"/>
      <c r="F30" s="75">
        <v>73401.78</v>
      </c>
      <c r="G30" s="22"/>
      <c r="H30" s="22">
        <v>5664</v>
      </c>
      <c r="I30" s="22">
        <v>3810</v>
      </c>
      <c r="J30" s="22">
        <v>30138.14</v>
      </c>
      <c r="K30" s="22">
        <v>29791.11</v>
      </c>
      <c r="L30" s="74"/>
      <c r="M30" s="74"/>
      <c r="N30" s="23"/>
      <c r="O30" s="74"/>
      <c r="P30" s="22">
        <f t="shared" si="5"/>
        <v>142805.03</v>
      </c>
    </row>
    <row r="31" spans="1:371" ht="19.5" customHeight="1" x14ac:dyDescent="0.25">
      <c r="A31" s="92" t="s">
        <v>42</v>
      </c>
      <c r="B31" s="74">
        <v>12000</v>
      </c>
      <c r="C31" s="77"/>
      <c r="D31" s="48"/>
      <c r="E31" s="23"/>
      <c r="F31" s="75">
        <v>1652</v>
      </c>
      <c r="G31" s="23"/>
      <c r="H31" s="22"/>
      <c r="I31" s="22"/>
      <c r="J31" s="22">
        <v>3304</v>
      </c>
      <c r="K31" s="22"/>
      <c r="L31" s="74"/>
      <c r="M31" s="23"/>
      <c r="N31" s="23"/>
      <c r="O31" s="23"/>
      <c r="P31" s="22">
        <f t="shared" si="5"/>
        <v>4956</v>
      </c>
    </row>
    <row r="32" spans="1:371" ht="28.5" customHeight="1" x14ac:dyDescent="0.25">
      <c r="A32" s="92" t="s">
        <v>43</v>
      </c>
      <c r="B32" s="74">
        <v>337000</v>
      </c>
      <c r="C32" s="77"/>
      <c r="D32" s="48"/>
      <c r="E32" s="74">
        <v>45025.87</v>
      </c>
      <c r="F32" s="75">
        <v>46127.76</v>
      </c>
      <c r="G32" s="22">
        <v>48047.24</v>
      </c>
      <c r="H32" s="22"/>
      <c r="I32" s="103"/>
      <c r="J32" s="103"/>
      <c r="K32" s="22"/>
      <c r="L32" s="23"/>
      <c r="M32" s="23"/>
      <c r="N32" s="74"/>
      <c r="O32" s="23"/>
      <c r="P32" s="22">
        <f t="shared" si="5"/>
        <v>139200.87</v>
      </c>
    </row>
    <row r="33" spans="1:16" ht="30" customHeight="1" x14ac:dyDescent="0.25">
      <c r="A33" s="92" t="s">
        <v>44</v>
      </c>
      <c r="B33" s="74">
        <v>6040</v>
      </c>
      <c r="C33" s="77"/>
      <c r="D33" s="48"/>
      <c r="E33" s="23"/>
      <c r="F33" s="75">
        <v>1507.96</v>
      </c>
      <c r="G33" s="22">
        <v>221553.8</v>
      </c>
      <c r="H33" s="22"/>
      <c r="I33" s="22">
        <v>1804.64</v>
      </c>
      <c r="J33" s="22">
        <v>0</v>
      </c>
      <c r="K33" s="22"/>
      <c r="L33" s="74"/>
      <c r="M33" s="23"/>
      <c r="N33" s="22"/>
      <c r="O33" s="23"/>
      <c r="P33" s="22">
        <f t="shared" si="5"/>
        <v>224866.4</v>
      </c>
    </row>
    <row r="34" spans="1:16" ht="36.75" customHeight="1" x14ac:dyDescent="0.25">
      <c r="A34" s="92" t="s">
        <v>45</v>
      </c>
      <c r="B34" s="74">
        <v>6279320</v>
      </c>
      <c r="C34" s="77"/>
      <c r="D34" s="48"/>
      <c r="E34" s="74">
        <v>20323.5</v>
      </c>
      <c r="F34" s="75">
        <v>3949710</v>
      </c>
      <c r="G34" s="23"/>
      <c r="H34" s="22"/>
      <c r="I34" s="22">
        <v>419025.95</v>
      </c>
      <c r="J34" s="22">
        <v>212034.2</v>
      </c>
      <c r="K34" s="22">
        <v>204500</v>
      </c>
      <c r="L34" s="74"/>
      <c r="M34" s="74"/>
      <c r="N34" s="74"/>
      <c r="O34" s="74"/>
      <c r="P34" s="22">
        <f t="shared" si="5"/>
        <v>4805593.6500000004</v>
      </c>
    </row>
    <row r="35" spans="1:16" ht="35.25" customHeight="1" x14ac:dyDescent="0.25">
      <c r="A35" s="92" t="s">
        <v>46</v>
      </c>
      <c r="B35" s="104"/>
      <c r="C35" s="105"/>
      <c r="D35" s="48"/>
      <c r="E35" s="23"/>
      <c r="F35" s="23"/>
      <c r="G35" s="23"/>
      <c r="H35" s="23"/>
      <c r="I35" s="22">
        <v>0</v>
      </c>
      <c r="J35" s="22">
        <v>0</v>
      </c>
      <c r="K35" s="22"/>
      <c r="L35" s="23"/>
      <c r="M35" s="23"/>
      <c r="N35" s="22"/>
      <c r="O35" s="23"/>
      <c r="P35" s="22">
        <f t="shared" si="5"/>
        <v>0</v>
      </c>
    </row>
    <row r="36" spans="1:16" ht="27" customHeight="1" x14ac:dyDescent="0.25">
      <c r="A36" s="92" t="s">
        <v>47</v>
      </c>
      <c r="B36" s="74">
        <v>7651531.8600000003</v>
      </c>
      <c r="C36" s="77"/>
      <c r="D36" s="48"/>
      <c r="E36" s="74">
        <v>8024</v>
      </c>
      <c r="F36" s="75">
        <v>261783.29</v>
      </c>
      <c r="G36" s="22"/>
      <c r="H36" s="75"/>
      <c r="I36" s="22">
        <v>195151</v>
      </c>
      <c r="J36" s="22">
        <v>51682.35</v>
      </c>
      <c r="K36" s="22">
        <v>325776.46000000002</v>
      </c>
      <c r="L36" s="74"/>
      <c r="M36" s="74"/>
      <c r="N36" s="74"/>
      <c r="O36" s="74"/>
      <c r="P36" s="22">
        <f t="shared" si="5"/>
        <v>842417.10000000009</v>
      </c>
    </row>
    <row r="37" spans="1:16" ht="28.5" customHeight="1" x14ac:dyDescent="0.25">
      <c r="A37" s="93" t="s">
        <v>48</v>
      </c>
      <c r="B37" s="73"/>
      <c r="C37" s="78"/>
      <c r="D37" s="48"/>
      <c r="E37" s="23"/>
      <c r="F37" s="23"/>
      <c r="G37" s="23"/>
      <c r="H37" s="23"/>
      <c r="I37" s="23"/>
      <c r="J37" s="23"/>
      <c r="K37" s="22"/>
      <c r="L37" s="23"/>
      <c r="M37" s="23"/>
      <c r="N37" s="22"/>
      <c r="O37" s="23"/>
      <c r="P37" s="23">
        <f t="shared" si="5"/>
        <v>0</v>
      </c>
    </row>
    <row r="38" spans="1:16" ht="30.75" customHeight="1" x14ac:dyDescent="0.25">
      <c r="A38" s="92" t="s">
        <v>49</v>
      </c>
      <c r="B38" s="76"/>
      <c r="C38" s="79"/>
      <c r="D38" s="48"/>
      <c r="E38" s="23"/>
      <c r="F38" s="23"/>
      <c r="G38" s="23"/>
      <c r="H38" s="23"/>
      <c r="I38" s="23"/>
      <c r="J38" s="23"/>
      <c r="K38" s="22"/>
      <c r="L38" s="23"/>
      <c r="M38" s="23"/>
      <c r="N38" s="23"/>
      <c r="O38" s="23"/>
      <c r="P38" s="23">
        <f t="shared" si="5"/>
        <v>0</v>
      </c>
    </row>
    <row r="39" spans="1:16" ht="33.75" customHeight="1" x14ac:dyDescent="0.25">
      <c r="A39" s="92" t="s">
        <v>50</v>
      </c>
      <c r="B39" s="76"/>
      <c r="C39" s="79"/>
      <c r="D39" s="48"/>
      <c r="E39" s="23"/>
      <c r="F39" s="23"/>
      <c r="G39" s="23"/>
      <c r="H39" s="23"/>
      <c r="I39" s="23"/>
      <c r="J39" s="23"/>
      <c r="K39" s="22"/>
      <c r="L39" s="23"/>
      <c r="M39" s="23"/>
      <c r="N39" s="23"/>
      <c r="O39" s="23"/>
      <c r="P39" s="23">
        <f t="shared" si="5"/>
        <v>0</v>
      </c>
    </row>
    <row r="40" spans="1:16" ht="29.25" customHeight="1" x14ac:dyDescent="0.25">
      <c r="A40" s="92" t="s">
        <v>51</v>
      </c>
      <c r="B40" s="76"/>
      <c r="C40" s="79"/>
      <c r="D40" s="48"/>
      <c r="E40" s="23"/>
      <c r="F40" s="23"/>
      <c r="G40" s="23"/>
      <c r="H40" s="23"/>
      <c r="I40" s="23"/>
      <c r="J40" s="23"/>
      <c r="K40" s="22"/>
      <c r="L40" s="23"/>
      <c r="M40" s="23"/>
      <c r="N40" s="23"/>
      <c r="O40" s="23"/>
      <c r="P40" s="23">
        <f t="shared" si="5"/>
        <v>0</v>
      </c>
    </row>
    <row r="41" spans="1:16" ht="30" customHeight="1" x14ac:dyDescent="0.25">
      <c r="A41" s="92" t="s">
        <v>52</v>
      </c>
      <c r="B41" s="76"/>
      <c r="C41" s="79"/>
      <c r="D41" s="48"/>
      <c r="E41" s="23"/>
      <c r="F41" s="23"/>
      <c r="G41" s="23"/>
      <c r="H41" s="23"/>
      <c r="I41" s="23"/>
      <c r="J41" s="23"/>
      <c r="K41" s="22"/>
      <c r="L41" s="23"/>
      <c r="M41" s="23"/>
      <c r="N41" s="23"/>
      <c r="O41" s="23"/>
      <c r="P41" s="23">
        <f t="shared" si="5"/>
        <v>0</v>
      </c>
    </row>
    <row r="42" spans="1:16" ht="35.25" customHeight="1" x14ac:dyDescent="0.25">
      <c r="A42" s="92" t="s">
        <v>53</v>
      </c>
      <c r="B42" s="76"/>
      <c r="C42" s="79"/>
      <c r="D42" s="48"/>
      <c r="E42" s="23"/>
      <c r="F42" s="23"/>
      <c r="G42" s="23"/>
      <c r="H42" s="23"/>
      <c r="I42" s="23"/>
      <c r="J42" s="22"/>
      <c r="K42" s="22"/>
      <c r="L42" s="23"/>
      <c r="M42" s="23"/>
      <c r="N42" s="23"/>
      <c r="O42" s="23"/>
      <c r="P42" s="23">
        <f t="shared" si="5"/>
        <v>0</v>
      </c>
    </row>
    <row r="43" spans="1:16" ht="28.5" customHeight="1" x14ac:dyDescent="0.25">
      <c r="A43" s="92" t="s">
        <v>54</v>
      </c>
      <c r="B43" s="76"/>
      <c r="C43" s="79"/>
      <c r="D43" s="48"/>
      <c r="E43" s="23"/>
      <c r="F43" s="23"/>
      <c r="G43" s="23"/>
      <c r="H43" s="23"/>
      <c r="I43" s="23"/>
      <c r="J43" s="22"/>
      <c r="K43" s="22"/>
      <c r="L43" s="23"/>
      <c r="M43" s="23"/>
      <c r="N43" s="23"/>
      <c r="O43" s="23"/>
      <c r="P43" s="23">
        <f t="shared" si="5"/>
        <v>0</v>
      </c>
    </row>
    <row r="44" spans="1:16" ht="31.5" x14ac:dyDescent="0.25">
      <c r="A44" s="92" t="s">
        <v>55</v>
      </c>
      <c r="B44" s="76"/>
      <c r="C44" s="79"/>
      <c r="D44" s="48"/>
      <c r="E44" s="23"/>
      <c r="F44" s="23"/>
      <c r="G44" s="23"/>
      <c r="H44" s="23"/>
      <c r="I44" s="23"/>
      <c r="J44" s="22"/>
      <c r="K44" s="22"/>
      <c r="L44" s="23"/>
      <c r="M44" s="23"/>
      <c r="N44" s="23"/>
      <c r="O44" s="23"/>
      <c r="P44" s="23">
        <f t="shared" si="5"/>
        <v>0</v>
      </c>
    </row>
    <row r="45" spans="1:16" ht="28.5" customHeight="1" x14ac:dyDescent="0.25">
      <c r="A45" s="93" t="s">
        <v>56</v>
      </c>
      <c r="B45" s="73"/>
      <c r="C45" s="78"/>
      <c r="D45" s="48"/>
      <c r="E45" s="23"/>
      <c r="F45" s="23"/>
      <c r="G45" s="23"/>
      <c r="H45" s="23"/>
      <c r="I45" s="23"/>
      <c r="J45" s="22"/>
      <c r="K45" s="22"/>
      <c r="L45" s="23"/>
      <c r="M45" s="23"/>
      <c r="N45" s="23"/>
      <c r="O45" s="23"/>
      <c r="P45" s="23">
        <f t="shared" si="5"/>
        <v>0</v>
      </c>
    </row>
    <row r="46" spans="1:16" ht="40.5" customHeight="1" x14ac:dyDescent="0.25">
      <c r="A46" s="92" t="s">
        <v>57</v>
      </c>
      <c r="B46" s="76"/>
      <c r="C46" s="79"/>
      <c r="D46" s="48"/>
      <c r="E46" s="23"/>
      <c r="F46" s="23"/>
      <c r="G46" s="23"/>
      <c r="H46" s="23"/>
      <c r="I46" s="23"/>
      <c r="J46" s="22"/>
      <c r="K46" s="22"/>
      <c r="L46" s="23"/>
      <c r="M46" s="23"/>
      <c r="N46" s="23"/>
      <c r="O46" s="23"/>
      <c r="P46" s="23">
        <f t="shared" si="5"/>
        <v>0</v>
      </c>
    </row>
    <row r="47" spans="1:16" ht="34.5" customHeight="1" x14ac:dyDescent="0.25">
      <c r="A47" s="92" t="s">
        <v>58</v>
      </c>
      <c r="B47" s="76"/>
      <c r="C47" s="79"/>
      <c r="D47" s="48"/>
      <c r="E47" s="23"/>
      <c r="F47" s="23"/>
      <c r="G47" s="23"/>
      <c r="H47" s="23"/>
      <c r="I47" s="23"/>
      <c r="J47" s="22"/>
      <c r="K47" s="22"/>
      <c r="L47" s="23"/>
      <c r="M47" s="23"/>
      <c r="N47" s="23"/>
      <c r="O47" s="23"/>
      <c r="P47" s="23">
        <f t="shared" si="5"/>
        <v>0</v>
      </c>
    </row>
    <row r="48" spans="1:16" ht="32.25" customHeight="1" x14ac:dyDescent="0.25">
      <c r="A48" s="92" t="s">
        <v>59</v>
      </c>
      <c r="B48" s="76"/>
      <c r="C48" s="79"/>
      <c r="D48" s="48"/>
      <c r="E48" s="23"/>
      <c r="F48" s="23"/>
      <c r="G48" s="23"/>
      <c r="H48" s="23"/>
      <c r="I48" s="23"/>
      <c r="J48" s="22"/>
      <c r="K48" s="22"/>
      <c r="L48" s="23"/>
      <c r="M48" s="23"/>
      <c r="N48" s="23"/>
      <c r="O48" s="23"/>
      <c r="P48" s="23">
        <f t="shared" si="5"/>
        <v>0</v>
      </c>
    </row>
    <row r="49" spans="1:18" ht="34.5" customHeight="1" x14ac:dyDescent="0.25">
      <c r="A49" s="92" t="s">
        <v>60</v>
      </c>
      <c r="B49" s="76"/>
      <c r="C49" s="79"/>
      <c r="D49" s="48"/>
      <c r="E49" s="23"/>
      <c r="F49" s="23"/>
      <c r="G49" s="23"/>
      <c r="H49" s="23"/>
      <c r="I49" s="23"/>
      <c r="J49" s="22"/>
      <c r="K49" s="22"/>
      <c r="L49" s="23"/>
      <c r="M49" s="23"/>
      <c r="N49" s="23"/>
      <c r="O49" s="23"/>
      <c r="P49" s="23">
        <f t="shared" si="5"/>
        <v>0</v>
      </c>
    </row>
    <row r="50" spans="1:18" ht="41.25" customHeight="1" x14ac:dyDescent="0.25">
      <c r="A50" s="92" t="s">
        <v>61</v>
      </c>
      <c r="B50" s="76"/>
      <c r="C50" s="79"/>
      <c r="D50" s="48"/>
      <c r="E50" s="23"/>
      <c r="F50" s="23"/>
      <c r="G50" s="23"/>
      <c r="H50" s="23"/>
      <c r="I50" s="23"/>
      <c r="J50" s="22"/>
      <c r="K50" s="22"/>
      <c r="L50" s="23"/>
      <c r="M50" s="23"/>
      <c r="N50" s="23"/>
      <c r="O50" s="23"/>
      <c r="P50" s="23">
        <f t="shared" si="5"/>
        <v>0</v>
      </c>
    </row>
    <row r="51" spans="1:18" ht="28.5" customHeight="1" x14ac:dyDescent="0.25">
      <c r="A51" s="92" t="s">
        <v>62</v>
      </c>
      <c r="B51" s="76"/>
      <c r="C51" s="79"/>
      <c r="D51" s="48"/>
      <c r="E51" s="23"/>
      <c r="F51" s="23"/>
      <c r="G51" s="23"/>
      <c r="H51" s="23"/>
      <c r="I51" s="23"/>
      <c r="J51" s="22"/>
      <c r="K51" s="22"/>
      <c r="L51" s="23"/>
      <c r="M51" s="23"/>
      <c r="N51" s="23"/>
      <c r="O51" s="23"/>
      <c r="P51" s="23">
        <f t="shared" si="5"/>
        <v>0</v>
      </c>
    </row>
    <row r="52" spans="1:18" ht="41.25" customHeight="1" x14ac:dyDescent="0.25">
      <c r="A52" s="92" t="s">
        <v>63</v>
      </c>
      <c r="B52" s="76"/>
      <c r="C52" s="79"/>
      <c r="D52" s="48"/>
      <c r="E52" s="23"/>
      <c r="F52" s="23"/>
      <c r="G52" s="23"/>
      <c r="H52" s="23"/>
      <c r="I52" s="23"/>
      <c r="J52" s="22"/>
      <c r="K52" s="22"/>
      <c r="L52" s="23"/>
      <c r="M52" s="23"/>
      <c r="N52" s="23"/>
      <c r="O52" s="23"/>
      <c r="P52" s="23">
        <f t="shared" si="5"/>
        <v>0</v>
      </c>
    </row>
    <row r="53" spans="1:18" ht="35.25" customHeight="1" x14ac:dyDescent="0.25">
      <c r="A53" s="94" t="s">
        <v>64</v>
      </c>
      <c r="B53" s="73">
        <v>14818828.609999999</v>
      </c>
      <c r="C53" s="23">
        <f t="shared" ref="C53:E53" si="12">SUM(C54:C63)</f>
        <v>0</v>
      </c>
      <c r="D53" s="23">
        <f t="shared" si="12"/>
        <v>0</v>
      </c>
      <c r="E53" s="139">
        <f t="shared" si="12"/>
        <v>0</v>
      </c>
      <c r="F53" s="139">
        <f>SUM(F54:F63)</f>
        <v>83088.02</v>
      </c>
      <c r="G53" s="23">
        <f>+G54</f>
        <v>20151.45</v>
      </c>
      <c r="H53" s="23">
        <f>+H54+H56+H57+H58+H59</f>
        <v>11847518.029999999</v>
      </c>
      <c r="I53" s="23">
        <f>+I54+I56+I57+I58+I59</f>
        <v>12831.93</v>
      </c>
      <c r="J53" s="23">
        <f t="shared" ref="J53" si="13">+J54+J56+J57+J58+J59</f>
        <v>0</v>
      </c>
      <c r="K53" s="23">
        <f>SUM(K54:K75)</f>
        <v>722031.8</v>
      </c>
      <c r="L53" s="23"/>
      <c r="M53" s="132"/>
      <c r="N53" s="23"/>
      <c r="O53" s="23"/>
      <c r="P53" s="23">
        <f>SUM(C53:O53)</f>
        <v>12685621.23</v>
      </c>
      <c r="R53" s="13"/>
    </row>
    <row r="54" spans="1:18" ht="28.5" customHeight="1" x14ac:dyDescent="0.25">
      <c r="A54" s="95" t="s">
        <v>65</v>
      </c>
      <c r="B54" s="74"/>
      <c r="C54" s="77"/>
      <c r="D54" s="138"/>
      <c r="E54" s="136"/>
      <c r="F54" s="137">
        <v>40338.04</v>
      </c>
      <c r="G54" s="54">
        <v>20151.45</v>
      </c>
      <c r="H54" s="22">
        <v>33640.03</v>
      </c>
      <c r="I54" s="22"/>
      <c r="J54" s="22"/>
      <c r="K54" s="22"/>
      <c r="L54" s="74"/>
      <c r="M54" s="103"/>
      <c r="N54" s="74"/>
      <c r="O54" s="23"/>
      <c r="P54" s="22">
        <f>SUM(C54:O54)</f>
        <v>94129.52</v>
      </c>
    </row>
    <row r="55" spans="1:18" ht="34.5" customHeight="1" x14ac:dyDescent="0.25">
      <c r="A55" s="96" t="s">
        <v>112</v>
      </c>
      <c r="B55" s="88"/>
      <c r="C55" s="77"/>
      <c r="D55" s="138"/>
      <c r="E55" s="136"/>
      <c r="F55" s="137"/>
      <c r="G55" s="54"/>
      <c r="H55" s="22"/>
      <c r="I55" s="22"/>
      <c r="J55" s="22"/>
      <c r="K55" s="22">
        <v>690206.8</v>
      </c>
      <c r="L55" s="74"/>
      <c r="M55" s="103"/>
      <c r="N55" s="74"/>
      <c r="O55" s="23"/>
      <c r="P55" s="22">
        <f t="shared" ref="P55:P57" si="14">SUM(C55:O55)</f>
        <v>690206.8</v>
      </c>
    </row>
    <row r="56" spans="1:18" ht="32.25" customHeight="1" x14ac:dyDescent="0.25">
      <c r="A56" s="95" t="s">
        <v>66</v>
      </c>
      <c r="B56" s="74">
        <v>354000</v>
      </c>
      <c r="C56" s="77"/>
      <c r="D56" s="138"/>
      <c r="E56" s="136"/>
      <c r="F56" s="36"/>
      <c r="G56" s="48"/>
      <c r="H56" s="22"/>
      <c r="I56" s="22"/>
      <c r="J56" s="22"/>
      <c r="K56" s="22"/>
      <c r="L56" s="74"/>
      <c r="M56" s="103"/>
      <c r="N56" s="22"/>
      <c r="O56" s="23"/>
      <c r="P56" s="22">
        <f t="shared" si="14"/>
        <v>0</v>
      </c>
    </row>
    <row r="57" spans="1:18" ht="31.5" customHeight="1" x14ac:dyDescent="0.25">
      <c r="A57" s="95" t="s">
        <v>67</v>
      </c>
      <c r="B57" s="74">
        <v>0</v>
      </c>
      <c r="C57" s="77"/>
      <c r="D57" s="138"/>
      <c r="E57" s="136"/>
      <c r="F57" s="36"/>
      <c r="G57" s="48"/>
      <c r="H57" s="23"/>
      <c r="I57" s="22"/>
      <c r="J57" s="22"/>
      <c r="K57" s="22"/>
      <c r="L57" s="23"/>
      <c r="M57" s="103"/>
      <c r="N57" s="22"/>
      <c r="O57" s="23"/>
      <c r="P57" s="22">
        <f t="shared" si="14"/>
        <v>0</v>
      </c>
    </row>
    <row r="58" spans="1:18" ht="31.5" customHeight="1" x14ac:dyDescent="0.25">
      <c r="A58" s="95" t="s">
        <v>68</v>
      </c>
      <c r="B58" s="74">
        <v>11877299.4</v>
      </c>
      <c r="C58" s="77"/>
      <c r="D58" s="138"/>
      <c r="E58" s="136"/>
      <c r="F58" s="36"/>
      <c r="G58" s="48"/>
      <c r="H58" s="22">
        <v>11813878</v>
      </c>
      <c r="I58" s="22"/>
      <c r="J58" s="22"/>
      <c r="K58" s="22"/>
      <c r="L58" s="23"/>
      <c r="M58" s="103"/>
      <c r="N58" s="22"/>
      <c r="O58" s="23"/>
      <c r="P58" s="22">
        <f t="shared" si="5"/>
        <v>11813878</v>
      </c>
    </row>
    <row r="59" spans="1:18" ht="30.75" customHeight="1" x14ac:dyDescent="0.25">
      <c r="A59" s="95" t="s">
        <v>69</v>
      </c>
      <c r="B59" s="74">
        <v>107559.36</v>
      </c>
      <c r="C59" s="77"/>
      <c r="D59" s="138"/>
      <c r="E59" s="136"/>
      <c r="F59" s="137">
        <v>42749.98</v>
      </c>
      <c r="G59" s="48"/>
      <c r="H59" s="75"/>
      <c r="I59" s="22">
        <v>12831.93</v>
      </c>
      <c r="J59" s="22"/>
      <c r="K59" s="22">
        <v>31825</v>
      </c>
      <c r="L59" s="23"/>
      <c r="M59" s="103"/>
      <c r="N59" s="74"/>
      <c r="O59" s="74"/>
      <c r="P59" s="22">
        <f t="shared" si="5"/>
        <v>87406.91</v>
      </c>
    </row>
    <row r="60" spans="1:18" ht="18" customHeight="1" x14ac:dyDescent="0.25">
      <c r="A60" s="95" t="s">
        <v>70</v>
      </c>
      <c r="B60" s="74">
        <v>21999.02</v>
      </c>
      <c r="C60" s="77"/>
      <c r="D60" s="48"/>
      <c r="E60" s="140"/>
      <c r="F60" s="140"/>
      <c r="G60" s="22"/>
      <c r="H60" s="23"/>
      <c r="I60" s="23"/>
      <c r="J60" s="22"/>
      <c r="K60" s="22"/>
      <c r="L60" s="74"/>
      <c r="M60" s="22"/>
      <c r="N60" s="23"/>
      <c r="O60" s="23"/>
      <c r="P60" s="23">
        <f t="shared" si="5"/>
        <v>0</v>
      </c>
    </row>
    <row r="61" spans="1:18" ht="14.25" customHeight="1" x14ac:dyDescent="0.25">
      <c r="A61" s="95" t="s">
        <v>71</v>
      </c>
      <c r="B61" s="74"/>
      <c r="C61" s="48"/>
      <c r="D61" s="48"/>
      <c r="E61" s="23"/>
      <c r="F61" s="23"/>
      <c r="G61" s="23"/>
      <c r="H61" s="23"/>
      <c r="I61" s="23"/>
      <c r="J61" s="22"/>
      <c r="K61" s="22"/>
      <c r="L61" s="23"/>
      <c r="M61" s="23"/>
      <c r="N61" s="23"/>
      <c r="O61" s="23"/>
      <c r="P61" s="23">
        <f t="shared" si="5"/>
        <v>0</v>
      </c>
    </row>
    <row r="62" spans="1:18" ht="18.75" customHeight="1" x14ac:dyDescent="0.25">
      <c r="A62" s="95" t="s">
        <v>73</v>
      </c>
      <c r="B62" s="23"/>
      <c r="C62" s="48"/>
      <c r="D62" s="48"/>
      <c r="E62" s="23"/>
      <c r="F62" s="23"/>
      <c r="G62" s="23"/>
      <c r="H62" s="23"/>
      <c r="I62" s="23"/>
      <c r="J62" s="22"/>
      <c r="K62" s="22"/>
      <c r="L62" s="23"/>
      <c r="M62" s="23"/>
      <c r="N62" s="23"/>
      <c r="O62" s="23"/>
      <c r="P62" s="23">
        <f t="shared" si="5"/>
        <v>0</v>
      </c>
    </row>
    <row r="63" spans="1:18" ht="30" customHeight="1" x14ac:dyDescent="0.25">
      <c r="A63" s="92" t="s">
        <v>74</v>
      </c>
      <c r="B63" s="76"/>
      <c r="C63" s="79"/>
      <c r="D63" s="48"/>
      <c r="E63" s="23"/>
      <c r="F63" s="23"/>
      <c r="G63" s="23"/>
      <c r="H63" s="23"/>
      <c r="I63" s="23"/>
      <c r="J63" s="22"/>
      <c r="K63" s="22"/>
      <c r="L63" s="23"/>
      <c r="M63" s="23"/>
      <c r="N63" s="23"/>
      <c r="O63" s="23"/>
      <c r="P63" s="23">
        <f t="shared" si="5"/>
        <v>0</v>
      </c>
    </row>
    <row r="64" spans="1:18" ht="22.5" customHeight="1" x14ac:dyDescent="0.25">
      <c r="A64" s="93" t="s">
        <v>75</v>
      </c>
      <c r="B64" s="73"/>
      <c r="C64" s="78"/>
      <c r="D64" s="48"/>
      <c r="E64" s="23"/>
      <c r="F64" s="23"/>
      <c r="G64" s="23"/>
      <c r="H64" s="23"/>
      <c r="I64" s="23"/>
      <c r="J64" s="22"/>
      <c r="K64" s="22"/>
      <c r="L64" s="23"/>
      <c r="M64" s="23"/>
      <c r="N64" s="23"/>
      <c r="O64" s="23"/>
      <c r="P64" s="23">
        <f t="shared" si="5"/>
        <v>0</v>
      </c>
    </row>
    <row r="65" spans="1:16" ht="13.5" customHeight="1" x14ac:dyDescent="0.25">
      <c r="A65" s="92" t="s">
        <v>76</v>
      </c>
      <c r="B65" s="76"/>
      <c r="C65" s="79"/>
      <c r="D65" s="48"/>
      <c r="E65" s="23"/>
      <c r="F65" s="23"/>
      <c r="G65" s="23"/>
      <c r="H65" s="23"/>
      <c r="I65" s="23"/>
      <c r="J65" s="22"/>
      <c r="K65" s="22"/>
      <c r="L65" s="23"/>
      <c r="M65" s="23"/>
      <c r="N65" s="23"/>
      <c r="O65" s="23"/>
      <c r="P65" s="23">
        <f t="shared" si="5"/>
        <v>0</v>
      </c>
    </row>
    <row r="66" spans="1:16" ht="21" customHeight="1" x14ac:dyDescent="0.25">
      <c r="A66" s="92" t="s">
        <v>77</v>
      </c>
      <c r="B66" s="76"/>
      <c r="C66" s="79"/>
      <c r="D66" s="48"/>
      <c r="E66" s="23"/>
      <c r="F66" s="23"/>
      <c r="G66" s="23"/>
      <c r="H66" s="23"/>
      <c r="I66" s="23"/>
      <c r="J66" s="22"/>
      <c r="K66" s="22"/>
      <c r="L66" s="23"/>
      <c r="M66" s="23"/>
      <c r="N66" s="23"/>
      <c r="O66" s="23"/>
      <c r="P66" s="23">
        <f t="shared" si="5"/>
        <v>0</v>
      </c>
    </row>
    <row r="67" spans="1:16" ht="25.5" customHeight="1" x14ac:dyDescent="0.25">
      <c r="A67" s="92" t="s">
        <v>78</v>
      </c>
      <c r="B67" s="76"/>
      <c r="C67" s="79"/>
      <c r="D67" s="48"/>
      <c r="E67" s="23"/>
      <c r="F67" s="23"/>
      <c r="G67" s="23"/>
      <c r="H67" s="23"/>
      <c r="I67" s="23"/>
      <c r="J67" s="22"/>
      <c r="K67" s="22"/>
      <c r="L67" s="23"/>
      <c r="M67" s="23"/>
      <c r="N67" s="23"/>
      <c r="O67" s="23"/>
      <c r="P67" s="23">
        <f t="shared" si="5"/>
        <v>0</v>
      </c>
    </row>
    <row r="68" spans="1:16" ht="41.25" customHeight="1" x14ac:dyDescent="0.25">
      <c r="A68" s="92" t="s">
        <v>79</v>
      </c>
      <c r="B68" s="76"/>
      <c r="C68" s="79"/>
      <c r="D68" s="48"/>
      <c r="E68" s="23"/>
      <c r="F68" s="23"/>
      <c r="G68" s="23"/>
      <c r="H68" s="23"/>
      <c r="I68" s="23"/>
      <c r="J68" s="22"/>
      <c r="K68" s="22"/>
      <c r="L68" s="23"/>
      <c r="M68" s="23"/>
      <c r="N68" s="23"/>
      <c r="O68" s="23"/>
      <c r="P68" s="23">
        <f t="shared" si="5"/>
        <v>0</v>
      </c>
    </row>
    <row r="69" spans="1:16" ht="30" customHeight="1" x14ac:dyDescent="0.25">
      <c r="A69" s="93" t="s">
        <v>80</v>
      </c>
      <c r="B69" s="73"/>
      <c r="C69" s="78"/>
      <c r="D69" s="48"/>
      <c r="E69" s="23"/>
      <c r="F69" s="23"/>
      <c r="G69" s="23"/>
      <c r="H69" s="23"/>
      <c r="I69" s="23"/>
      <c r="J69" s="22"/>
      <c r="K69" s="22"/>
      <c r="L69" s="23"/>
      <c r="M69" s="23"/>
      <c r="N69" s="23"/>
      <c r="O69" s="23"/>
      <c r="P69" s="23">
        <f t="shared" si="5"/>
        <v>0</v>
      </c>
    </row>
    <row r="70" spans="1:16" ht="18" customHeight="1" x14ac:dyDescent="0.25">
      <c r="A70" s="92" t="s">
        <v>81</v>
      </c>
      <c r="B70" s="76"/>
      <c r="C70" s="79"/>
      <c r="D70" s="48"/>
      <c r="E70" s="23"/>
      <c r="F70" s="23"/>
      <c r="G70" s="23"/>
      <c r="H70" s="23"/>
      <c r="I70" s="23"/>
      <c r="J70" s="22"/>
      <c r="K70" s="22"/>
      <c r="L70" s="23"/>
      <c r="M70" s="23"/>
      <c r="N70" s="23"/>
      <c r="O70" s="23"/>
      <c r="P70" s="23">
        <f t="shared" si="5"/>
        <v>0</v>
      </c>
    </row>
    <row r="71" spans="1:16" ht="27.75" customHeight="1" x14ac:dyDescent="0.25">
      <c r="A71" s="92" t="s">
        <v>82</v>
      </c>
      <c r="B71" s="76"/>
      <c r="C71" s="79"/>
      <c r="D71" s="48"/>
      <c r="E71" s="23"/>
      <c r="F71" s="23"/>
      <c r="G71" s="23"/>
      <c r="H71" s="23"/>
      <c r="I71" s="23"/>
      <c r="J71" s="22"/>
      <c r="K71" s="22"/>
      <c r="L71" s="23"/>
      <c r="M71" s="23"/>
      <c r="N71" s="23"/>
      <c r="O71" s="23"/>
      <c r="P71" s="23">
        <f t="shared" si="5"/>
        <v>0</v>
      </c>
    </row>
    <row r="72" spans="1:16" x14ac:dyDescent="0.25">
      <c r="A72" s="93" t="s">
        <v>83</v>
      </c>
      <c r="B72" s="73"/>
      <c r="C72" s="78"/>
      <c r="D72" s="48"/>
      <c r="E72" s="23"/>
      <c r="F72" s="23"/>
      <c r="G72" s="23"/>
      <c r="H72" s="23"/>
      <c r="I72" s="23"/>
      <c r="J72" s="22"/>
      <c r="K72" s="22"/>
      <c r="L72" s="23"/>
      <c r="M72" s="23"/>
      <c r="N72" s="23"/>
      <c r="O72" s="23"/>
      <c r="P72" s="23">
        <f t="shared" si="5"/>
        <v>0</v>
      </c>
    </row>
    <row r="73" spans="1:16" ht="25.5" customHeight="1" x14ac:dyDescent="0.25">
      <c r="A73" s="92" t="s">
        <v>84</v>
      </c>
      <c r="B73" s="76"/>
      <c r="C73" s="79"/>
      <c r="D73" s="48"/>
      <c r="E73" s="23"/>
      <c r="F73" s="23"/>
      <c r="G73" s="23"/>
      <c r="H73" s="23"/>
      <c r="I73" s="23"/>
      <c r="J73" s="22"/>
      <c r="K73" s="22"/>
      <c r="L73" s="23"/>
      <c r="M73" s="23"/>
      <c r="N73" s="23"/>
      <c r="O73" s="23"/>
      <c r="P73" s="23">
        <f t="shared" si="5"/>
        <v>0</v>
      </c>
    </row>
    <row r="74" spans="1:16" ht="27" customHeight="1" x14ac:dyDescent="0.25">
      <c r="A74" s="92" t="s">
        <v>85</v>
      </c>
      <c r="B74" s="76"/>
      <c r="C74" s="79"/>
      <c r="D74" s="48"/>
      <c r="E74" s="23"/>
      <c r="F74" s="23"/>
      <c r="G74" s="23"/>
      <c r="H74" s="23"/>
      <c r="I74" s="23"/>
      <c r="J74" s="22"/>
      <c r="K74" s="22"/>
      <c r="L74" s="23"/>
      <c r="M74" s="23"/>
      <c r="N74" s="23"/>
      <c r="O74" s="23"/>
      <c r="P74" s="23">
        <f t="shared" si="5"/>
        <v>0</v>
      </c>
    </row>
    <row r="75" spans="1:16" ht="27" customHeight="1" x14ac:dyDescent="0.25">
      <c r="A75" s="92" t="s">
        <v>86</v>
      </c>
      <c r="B75" s="76"/>
      <c r="C75" s="79"/>
      <c r="D75" s="48"/>
      <c r="E75" s="23"/>
      <c r="F75" s="23"/>
      <c r="G75" s="23"/>
      <c r="H75" s="23"/>
      <c r="I75" s="23"/>
      <c r="J75" s="22"/>
      <c r="K75" s="22"/>
      <c r="L75" s="23"/>
      <c r="M75" s="23"/>
      <c r="N75" s="23"/>
      <c r="O75" s="23"/>
      <c r="P75" s="23">
        <f t="shared" si="5"/>
        <v>0</v>
      </c>
    </row>
    <row r="76" spans="1:16" x14ac:dyDescent="0.25">
      <c r="A76" s="106" t="s">
        <v>87</v>
      </c>
      <c r="B76" s="107"/>
      <c r="C76" s="108"/>
      <c r="D76" s="56"/>
      <c r="E76" s="24"/>
      <c r="F76" s="24"/>
      <c r="G76" s="24"/>
      <c r="H76" s="24"/>
      <c r="I76" s="24"/>
      <c r="J76" s="22"/>
      <c r="K76" s="22"/>
      <c r="L76" s="24"/>
      <c r="M76" s="24"/>
      <c r="N76" s="24"/>
      <c r="O76" s="24"/>
      <c r="P76" s="23">
        <f t="shared" ref="P76:P86" si="15">SUM(D76:O76)</f>
        <v>0</v>
      </c>
    </row>
    <row r="77" spans="1:16" hidden="1" x14ac:dyDescent="0.25">
      <c r="A77" s="94"/>
      <c r="B77" s="80"/>
      <c r="C77" s="81"/>
      <c r="D77" s="48"/>
      <c r="E77" s="23"/>
      <c r="F77" s="23"/>
      <c r="G77" s="23"/>
      <c r="H77" s="22"/>
      <c r="I77" s="22"/>
      <c r="J77" s="22"/>
      <c r="K77" s="22"/>
      <c r="L77" s="23"/>
      <c r="M77" s="23"/>
      <c r="N77" s="23"/>
      <c r="O77" s="23"/>
      <c r="P77" s="23">
        <f t="shared" si="15"/>
        <v>0</v>
      </c>
    </row>
    <row r="78" spans="1:16" x14ac:dyDescent="0.25">
      <c r="A78" s="93" t="s">
        <v>88</v>
      </c>
      <c r="B78" s="73"/>
      <c r="C78" s="78"/>
      <c r="D78" s="48"/>
      <c r="E78" s="23"/>
      <c r="F78" s="23"/>
      <c r="G78" s="23"/>
      <c r="H78" s="22"/>
      <c r="I78" s="22"/>
      <c r="J78" s="22"/>
      <c r="K78" s="22"/>
      <c r="L78" s="23"/>
      <c r="M78" s="23"/>
      <c r="N78" s="23"/>
      <c r="O78" s="23"/>
      <c r="P78" s="23">
        <f t="shared" si="15"/>
        <v>0</v>
      </c>
    </row>
    <row r="79" spans="1:16" x14ac:dyDescent="0.25">
      <c r="A79" s="93" t="s">
        <v>89</v>
      </c>
      <c r="B79" s="73"/>
      <c r="C79" s="78"/>
      <c r="D79" s="48"/>
      <c r="E79" s="23"/>
      <c r="F79" s="23"/>
      <c r="G79" s="23"/>
      <c r="H79" s="22"/>
      <c r="I79" s="22"/>
      <c r="J79" s="22"/>
      <c r="K79" s="22"/>
      <c r="L79" s="23"/>
      <c r="M79" s="23"/>
      <c r="N79" s="23"/>
      <c r="O79" s="23"/>
      <c r="P79" s="23">
        <f t="shared" si="15"/>
        <v>0</v>
      </c>
    </row>
    <row r="80" spans="1:16" ht="30.75" customHeight="1" x14ac:dyDescent="0.25">
      <c r="A80" s="92" t="s">
        <v>90</v>
      </c>
      <c r="B80" s="76"/>
      <c r="C80" s="79"/>
      <c r="D80" s="48"/>
      <c r="E80" s="23"/>
      <c r="F80" s="23"/>
      <c r="G80" s="23"/>
      <c r="H80" s="22"/>
      <c r="I80" s="22"/>
      <c r="J80" s="22"/>
      <c r="K80" s="22"/>
      <c r="L80" s="23"/>
      <c r="M80" s="23"/>
      <c r="N80" s="23"/>
      <c r="O80" s="23"/>
      <c r="P80" s="23">
        <f t="shared" si="15"/>
        <v>0</v>
      </c>
    </row>
    <row r="81" spans="1:16" ht="27" customHeight="1" x14ac:dyDescent="0.25">
      <c r="A81" s="92" t="s">
        <v>91</v>
      </c>
      <c r="B81" s="76"/>
      <c r="C81" s="79"/>
      <c r="D81" s="48"/>
      <c r="E81" s="23"/>
      <c r="F81" s="23"/>
      <c r="G81" s="23"/>
      <c r="H81" s="22"/>
      <c r="I81" s="22"/>
      <c r="J81" s="22"/>
      <c r="K81" s="22"/>
      <c r="L81" s="23"/>
      <c r="M81" s="23"/>
      <c r="N81" s="23"/>
      <c r="O81" s="23"/>
      <c r="P81" s="23">
        <f t="shared" si="15"/>
        <v>0</v>
      </c>
    </row>
    <row r="82" spans="1:16" ht="20.25" customHeight="1" x14ac:dyDescent="0.25">
      <c r="A82" s="93" t="s">
        <v>92</v>
      </c>
      <c r="B82" s="73"/>
      <c r="C82" s="78"/>
      <c r="D82" s="48"/>
      <c r="E82" s="23"/>
      <c r="F82" s="23"/>
      <c r="G82" s="23"/>
      <c r="H82" s="22"/>
      <c r="I82" s="22"/>
      <c r="J82" s="22"/>
      <c r="K82" s="22"/>
      <c r="L82" s="23"/>
      <c r="M82" s="23"/>
      <c r="N82" s="23"/>
      <c r="O82" s="23"/>
      <c r="P82" s="23">
        <f t="shared" si="15"/>
        <v>0</v>
      </c>
    </row>
    <row r="83" spans="1:16" ht="25.5" customHeight="1" x14ac:dyDescent="0.25">
      <c r="A83" s="92" t="s">
        <v>93</v>
      </c>
      <c r="B83" s="76"/>
      <c r="C83" s="79"/>
      <c r="D83" s="48"/>
      <c r="E83" s="23"/>
      <c r="F83" s="23"/>
      <c r="G83" s="23"/>
      <c r="H83" s="22"/>
      <c r="I83" s="22"/>
      <c r="J83" s="22"/>
      <c r="K83" s="22"/>
      <c r="L83" s="23"/>
      <c r="M83" s="23"/>
      <c r="N83" s="23"/>
      <c r="O83" s="23"/>
      <c r="P83" s="23">
        <f t="shared" si="15"/>
        <v>0</v>
      </c>
    </row>
    <row r="84" spans="1:16" ht="29.25" customHeight="1" x14ac:dyDescent="0.25">
      <c r="A84" s="92" t="s">
        <v>94</v>
      </c>
      <c r="B84" s="76"/>
      <c r="C84" s="79"/>
      <c r="D84" s="48"/>
      <c r="E84" s="23"/>
      <c r="F84" s="23"/>
      <c r="G84" s="23"/>
      <c r="H84" s="22"/>
      <c r="I84" s="22"/>
      <c r="J84" s="22"/>
      <c r="K84" s="22"/>
      <c r="L84" s="23"/>
      <c r="M84" s="23"/>
      <c r="N84" s="23"/>
      <c r="O84" s="23"/>
      <c r="P84" s="23">
        <f t="shared" si="15"/>
        <v>0</v>
      </c>
    </row>
    <row r="85" spans="1:16" ht="26.25" customHeight="1" x14ac:dyDescent="0.25">
      <c r="A85" s="93" t="s">
        <v>95</v>
      </c>
      <c r="B85" s="73"/>
      <c r="C85" s="78"/>
      <c r="D85" s="48"/>
      <c r="E85" s="23"/>
      <c r="F85" s="23"/>
      <c r="G85" s="23"/>
      <c r="H85" s="22"/>
      <c r="I85" s="22"/>
      <c r="J85" s="22"/>
      <c r="K85" s="22"/>
      <c r="L85" s="23"/>
      <c r="M85" s="23"/>
      <c r="N85" s="23"/>
      <c r="O85" s="23"/>
      <c r="P85" s="23">
        <f t="shared" si="15"/>
        <v>0</v>
      </c>
    </row>
    <row r="86" spans="1:16" ht="23.25" customHeight="1" x14ac:dyDescent="0.25">
      <c r="A86" s="92" t="s">
        <v>96</v>
      </c>
      <c r="B86" s="76"/>
      <c r="C86" s="79"/>
      <c r="D86" s="48"/>
      <c r="E86" s="23"/>
      <c r="F86" s="23"/>
      <c r="G86" s="23"/>
      <c r="H86" s="23"/>
      <c r="I86" s="22"/>
      <c r="J86" s="22"/>
      <c r="K86" s="22"/>
      <c r="L86" s="23"/>
      <c r="M86" s="23"/>
      <c r="N86" s="23"/>
      <c r="O86" s="23"/>
      <c r="P86" s="23">
        <f t="shared" si="15"/>
        <v>0</v>
      </c>
    </row>
    <row r="87" spans="1:16" hidden="1" x14ac:dyDescent="0.25">
      <c r="A87" s="109" t="s">
        <v>97</v>
      </c>
      <c r="B87" s="107"/>
      <c r="C87" s="110"/>
      <c r="D87" s="111">
        <v>0</v>
      </c>
      <c r="E87" s="15" t="s">
        <v>72</v>
      </c>
      <c r="F87" s="35" t="s">
        <v>72</v>
      </c>
      <c r="G87" s="33" t="s">
        <v>72</v>
      </c>
      <c r="H87" s="33" t="s">
        <v>72</v>
      </c>
      <c r="I87" s="33" t="s">
        <v>72</v>
      </c>
      <c r="J87" s="112" t="s">
        <v>72</v>
      </c>
      <c r="K87" s="113" t="s">
        <v>72</v>
      </c>
      <c r="L87" s="35" t="s">
        <v>72</v>
      </c>
      <c r="M87" s="35" t="s">
        <v>72</v>
      </c>
      <c r="N87" s="35" t="s">
        <v>72</v>
      </c>
      <c r="O87" s="35" t="s">
        <v>72</v>
      </c>
      <c r="P87" s="35">
        <f t="shared" ref="P87:P88" si="16">SUM(D87:O87)</f>
        <v>0</v>
      </c>
    </row>
    <row r="88" spans="1:16" hidden="1" x14ac:dyDescent="0.25">
      <c r="A88" s="114"/>
      <c r="B88" s="104"/>
      <c r="C88" s="115"/>
      <c r="D88" s="111">
        <v>0</v>
      </c>
      <c r="E88" s="7" t="s">
        <v>72</v>
      </c>
      <c r="F88" s="6" t="s">
        <v>72</v>
      </c>
      <c r="G88" s="8" t="s">
        <v>72</v>
      </c>
      <c r="H88" s="6" t="s">
        <v>72</v>
      </c>
      <c r="I88" s="37" t="s">
        <v>72</v>
      </c>
      <c r="J88" s="6" t="s">
        <v>72</v>
      </c>
      <c r="K88" s="116" t="s">
        <v>72</v>
      </c>
      <c r="L88" s="6" t="s">
        <v>72</v>
      </c>
      <c r="M88" s="6" t="s">
        <v>72</v>
      </c>
      <c r="N88" s="6" t="s">
        <v>72</v>
      </c>
      <c r="O88" s="6" t="s">
        <v>72</v>
      </c>
      <c r="P88" s="36">
        <f t="shared" si="16"/>
        <v>0</v>
      </c>
    </row>
    <row r="89" spans="1:16" ht="21" hidden="1" customHeight="1" x14ac:dyDescent="0.25">
      <c r="A89" s="117" t="s">
        <v>98</v>
      </c>
      <c r="B89" s="118"/>
      <c r="C89" s="119"/>
      <c r="D89" s="16">
        <f>D8</f>
        <v>9125740.4900000002</v>
      </c>
      <c r="E89" s="16">
        <f t="shared" ref="E89:J89" si="17">SUM(E9:E88)</f>
        <v>18807970.220000003</v>
      </c>
      <c r="F89" s="16">
        <f t="shared" si="17"/>
        <v>30645877.300000001</v>
      </c>
      <c r="G89" s="16">
        <f t="shared" si="17"/>
        <v>28753284.659999996</v>
      </c>
      <c r="H89" s="16">
        <f t="shared" si="17"/>
        <v>130191473.51999998</v>
      </c>
      <c r="I89" s="16">
        <f t="shared" si="17"/>
        <v>32743256.619999994</v>
      </c>
      <c r="J89" s="120">
        <f t="shared" si="17"/>
        <v>123332892.45999998</v>
      </c>
      <c r="K89" s="121">
        <f>SUM(K9:K88)</f>
        <v>55530112.779999994</v>
      </c>
      <c r="L89" s="16">
        <f>SUM(L9:L88)</f>
        <v>0</v>
      </c>
      <c r="M89" s="16">
        <f>SUM(M9:M88)</f>
        <v>0</v>
      </c>
      <c r="N89" s="16">
        <f>SUM(N9:N88)</f>
        <v>0</v>
      </c>
      <c r="O89" s="39" t="s">
        <v>72</v>
      </c>
      <c r="P89" s="40">
        <f>D89+E89+F89+G89+H89+I89+J89+K89+L89</f>
        <v>429130608.04999995</v>
      </c>
    </row>
    <row r="90" spans="1:16" x14ac:dyDescent="0.25">
      <c r="A90" s="9" t="s">
        <v>99</v>
      </c>
      <c r="B90" s="122"/>
      <c r="C90" s="122"/>
    </row>
    <row r="91" spans="1:16" x14ac:dyDescent="0.25">
      <c r="A91" s="4" t="s">
        <v>100</v>
      </c>
      <c r="B91" s="123"/>
      <c r="C91" s="123"/>
    </row>
    <row r="92" spans="1:16" x14ac:dyDescent="0.25">
      <c r="A92" s="4" t="s">
        <v>101</v>
      </c>
      <c r="B92" s="123"/>
    </row>
    <row r="93" spans="1:16" x14ac:dyDescent="0.25">
      <c r="A93" s="4" t="s">
        <v>102</v>
      </c>
    </row>
    <row r="94" spans="1:16" x14ac:dyDescent="0.25">
      <c r="A94" s="4" t="s">
        <v>103</v>
      </c>
    </row>
    <row r="95" spans="1:16" x14ac:dyDescent="0.25">
      <c r="A95" s="4" t="s">
        <v>104</v>
      </c>
    </row>
    <row r="96" spans="1:16" x14ac:dyDescent="0.25">
      <c r="A96" s="4" t="s">
        <v>105</v>
      </c>
    </row>
    <row r="97" spans="1:12" hidden="1" x14ac:dyDescent="0.25"/>
    <row r="98" spans="1:12" hidden="1" x14ac:dyDescent="0.25"/>
    <row r="101" spans="1:12" x14ac:dyDescent="0.25">
      <c r="A101" s="9" t="s">
        <v>113</v>
      </c>
      <c r="B101" s="66"/>
      <c r="C101" s="4"/>
      <c r="I101" s="12"/>
      <c r="K101" s="124"/>
    </row>
    <row r="102" spans="1:12" x14ac:dyDescent="0.25">
      <c r="A102" s="4" t="s">
        <v>107</v>
      </c>
      <c r="C102" s="4"/>
      <c r="K102" s="13"/>
      <c r="L102" s="67"/>
    </row>
    <row r="104" spans="1:12" x14ac:dyDescent="0.25">
      <c r="L104" s="67"/>
    </row>
  </sheetData>
  <mergeCells count="5">
    <mergeCell ref="A1:O1"/>
    <mergeCell ref="A2:O2"/>
    <mergeCell ref="A3:O3"/>
    <mergeCell ref="A4:O4"/>
    <mergeCell ref="A5:O5"/>
  </mergeCells>
  <pageMargins left="0.25" right="0.25" top="0.75" bottom="0.75" header="0.3" footer="0.3"/>
  <pageSetup paperSize="5" scale="60" fitToWidth="0" fitToHeight="0" orientation="landscape" r:id="rId1"/>
  <rowBreaks count="1" manualBreakCount="1">
    <brk id="57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791D8-4717-448B-8C5C-8F5841B9C7B6}">
  <sheetPr>
    <pageSetUpPr fitToPage="1"/>
  </sheetPr>
  <dimension ref="A1:H126"/>
  <sheetViews>
    <sheetView topLeftCell="A7" workbookViewId="0">
      <selection activeCell="C20" sqref="C20"/>
    </sheetView>
  </sheetViews>
  <sheetFormatPr baseColWidth="10" defaultColWidth="9.140625" defaultRowHeight="15" x14ac:dyDescent="0.25"/>
  <cols>
    <col min="1" max="1" width="94.7109375" customWidth="1"/>
    <col min="2" max="2" width="28.42578125" customWidth="1"/>
    <col min="3" max="3" width="22.28515625" style="41" customWidth="1"/>
    <col min="4" max="4" width="16.42578125" customWidth="1"/>
    <col min="5" max="5" width="15.85546875" bestFit="1" customWidth="1"/>
    <col min="6" max="7" width="13.7109375" bestFit="1" customWidth="1"/>
    <col min="8" max="8" width="11.7109375" bestFit="1" customWidth="1"/>
  </cols>
  <sheetData>
    <row r="1" spans="1:5" ht="18.75" x14ac:dyDescent="0.3">
      <c r="A1" s="158" t="s">
        <v>0</v>
      </c>
      <c r="B1" s="158"/>
      <c r="C1" s="158"/>
      <c r="E1" s="125"/>
    </row>
    <row r="2" spans="1:5" ht="15.75" x14ac:dyDescent="0.25">
      <c r="A2" s="158" t="s">
        <v>114</v>
      </c>
      <c r="B2" s="158"/>
      <c r="C2" s="158"/>
      <c r="E2" s="126"/>
    </row>
    <row r="3" spans="1:5" ht="15.75" x14ac:dyDescent="0.25">
      <c r="A3" s="158">
        <v>2024</v>
      </c>
      <c r="B3" s="158"/>
      <c r="C3" s="158"/>
      <c r="E3" s="126"/>
    </row>
    <row r="4" spans="1:5" ht="18.75" x14ac:dyDescent="0.3">
      <c r="A4" s="158" t="s">
        <v>115</v>
      </c>
      <c r="B4" s="158"/>
      <c r="C4" s="158"/>
      <c r="E4" s="125"/>
    </row>
    <row r="5" spans="1:5" ht="15.75" x14ac:dyDescent="0.25">
      <c r="A5" s="160" t="s">
        <v>4</v>
      </c>
      <c r="B5" s="160"/>
      <c r="C5" s="160"/>
      <c r="E5" s="126"/>
    </row>
    <row r="6" spans="1:5" ht="15.75" x14ac:dyDescent="0.25">
      <c r="A6" s="4"/>
      <c r="B6" s="4"/>
      <c r="C6" s="67"/>
      <c r="E6" s="126"/>
    </row>
    <row r="7" spans="1:5" ht="31.5" x14ac:dyDescent="0.25">
      <c r="A7" s="1" t="s">
        <v>6</v>
      </c>
      <c r="B7" s="127" t="s">
        <v>116</v>
      </c>
      <c r="C7" s="128" t="s">
        <v>117</v>
      </c>
    </row>
    <row r="8" spans="1:5" ht="15.75" x14ac:dyDescent="0.25">
      <c r="A8" s="141" t="s">
        <v>21</v>
      </c>
      <c r="B8" s="142">
        <f>+B9+B18+B28+B54</f>
        <v>367852784</v>
      </c>
      <c r="C8" s="142">
        <f>+C9+C18+C28+C54</f>
        <v>377852784</v>
      </c>
      <c r="D8" s="129"/>
      <c r="E8" s="129"/>
    </row>
    <row r="9" spans="1:5" ht="15.75" x14ac:dyDescent="0.25">
      <c r="A9" s="143" t="s">
        <v>22</v>
      </c>
      <c r="B9" s="144">
        <f>SUM(B10:B16)</f>
        <v>129783790</v>
      </c>
      <c r="C9" s="144">
        <f>SUM(C10:C16)</f>
        <v>129783790</v>
      </c>
      <c r="E9" s="129"/>
    </row>
    <row r="10" spans="1:5" ht="15.75" x14ac:dyDescent="0.25">
      <c r="A10" s="145" t="s">
        <v>23</v>
      </c>
      <c r="B10" s="70">
        <v>49968000</v>
      </c>
      <c r="C10" s="70">
        <v>49968000</v>
      </c>
      <c r="E10" s="129"/>
    </row>
    <row r="11" spans="1:5" ht="15.75" x14ac:dyDescent="0.25">
      <c r="A11" s="145" t="s">
        <v>118</v>
      </c>
      <c r="B11" s="70">
        <v>4569790</v>
      </c>
      <c r="C11" s="70">
        <v>4569790</v>
      </c>
      <c r="E11" s="131"/>
    </row>
    <row r="12" spans="1:5" ht="15.75" x14ac:dyDescent="0.25">
      <c r="A12" s="145" t="s">
        <v>24</v>
      </c>
      <c r="B12" s="70">
        <v>27780000</v>
      </c>
      <c r="C12" s="70">
        <v>27780000</v>
      </c>
    </row>
    <row r="13" spans="1:5" ht="15.75" x14ac:dyDescent="0.25">
      <c r="A13" s="145" t="s">
        <v>119</v>
      </c>
      <c r="B13" s="70">
        <v>28230000</v>
      </c>
      <c r="C13" s="70">
        <v>28230000</v>
      </c>
    </row>
    <row r="14" spans="1:5" ht="15.75" x14ac:dyDescent="0.25">
      <c r="A14" s="145" t="s">
        <v>25</v>
      </c>
      <c r="B14" s="70">
        <v>50000</v>
      </c>
      <c r="C14" s="70">
        <v>50000</v>
      </c>
    </row>
    <row r="15" spans="1:5" ht="15.75" x14ac:dyDescent="0.25">
      <c r="A15" s="145" t="s">
        <v>26</v>
      </c>
      <c r="B15" s="70">
        <v>7186000</v>
      </c>
      <c r="C15" s="70">
        <v>7186000</v>
      </c>
    </row>
    <row r="16" spans="1:5" ht="15.75" x14ac:dyDescent="0.25">
      <c r="A16" s="145" t="s">
        <v>27</v>
      </c>
      <c r="B16" s="67">
        <v>12000000</v>
      </c>
      <c r="C16" s="67">
        <v>12000000</v>
      </c>
    </row>
    <row r="17" spans="1:8" ht="15.75" hidden="1" x14ac:dyDescent="0.25">
      <c r="A17" s="145"/>
      <c r="B17" s="70"/>
      <c r="C17" s="70"/>
    </row>
    <row r="18" spans="1:8" ht="15.75" x14ac:dyDescent="0.25">
      <c r="A18" s="143" t="s">
        <v>28</v>
      </c>
      <c r="B18" s="144">
        <f>+B19+B20+B21+B22+B23+B24+B25+B26+B27</f>
        <v>198753977</v>
      </c>
      <c r="C18" s="144">
        <f>+C19+C20+C21+C22+C23+C24+C25+C26+C27</f>
        <v>208753977</v>
      </c>
      <c r="D18" s="131"/>
    </row>
    <row r="19" spans="1:8" ht="15.75" x14ac:dyDescent="0.25">
      <c r="A19" s="145" t="s">
        <v>29</v>
      </c>
      <c r="B19" s="70">
        <v>6085500</v>
      </c>
      <c r="C19" s="70">
        <v>6085500</v>
      </c>
    </row>
    <row r="20" spans="1:8" ht="15.75" x14ac:dyDescent="0.25">
      <c r="A20" s="145" t="s">
        <v>30</v>
      </c>
      <c r="B20" s="70">
        <f>165520000+565000</f>
        <v>166085000</v>
      </c>
      <c r="C20" s="70">
        <f>165520000+565000+10000000</f>
        <v>176085000</v>
      </c>
      <c r="E20" s="129"/>
    </row>
    <row r="21" spans="1:8" ht="15.75" x14ac:dyDescent="0.25">
      <c r="A21" s="145" t="s">
        <v>31</v>
      </c>
      <c r="B21" s="70">
        <v>2700000</v>
      </c>
      <c r="C21" s="70">
        <v>2700000</v>
      </c>
    </row>
    <row r="22" spans="1:8" ht="15" customHeight="1" x14ac:dyDescent="0.25">
      <c r="A22" s="145" t="s">
        <v>32</v>
      </c>
      <c r="B22" s="70">
        <v>450000</v>
      </c>
      <c r="C22" s="70">
        <v>450000</v>
      </c>
    </row>
    <row r="23" spans="1:8" ht="15.75" x14ac:dyDescent="0.25">
      <c r="A23" s="145" t="s">
        <v>33</v>
      </c>
      <c r="B23" s="70">
        <v>6289160</v>
      </c>
      <c r="C23" s="70">
        <v>6289160</v>
      </c>
    </row>
    <row r="24" spans="1:8" ht="15.75" x14ac:dyDescent="0.25">
      <c r="A24" s="145" t="s">
        <v>34</v>
      </c>
      <c r="B24" s="70">
        <v>5840396</v>
      </c>
      <c r="C24" s="70">
        <v>5840396</v>
      </c>
    </row>
    <row r="25" spans="1:8" ht="31.5" x14ac:dyDescent="0.25">
      <c r="A25" s="145" t="s">
        <v>35</v>
      </c>
      <c r="B25" s="70">
        <v>2700000</v>
      </c>
      <c r="C25" s="70">
        <v>2700000</v>
      </c>
      <c r="F25" s="31"/>
      <c r="G25" s="31"/>
      <c r="H25" s="31"/>
    </row>
    <row r="26" spans="1:8" ht="15.75" x14ac:dyDescent="0.25">
      <c r="A26" s="145" t="s">
        <v>36</v>
      </c>
      <c r="B26" s="70">
        <v>1326304</v>
      </c>
      <c r="C26" s="70">
        <v>1326304</v>
      </c>
      <c r="F26" s="31"/>
    </row>
    <row r="27" spans="1:8" ht="15.75" x14ac:dyDescent="0.25">
      <c r="A27" s="145" t="s">
        <v>37</v>
      </c>
      <c r="B27" s="70">
        <v>7277617</v>
      </c>
      <c r="C27" s="70">
        <v>7277617</v>
      </c>
      <c r="F27" s="31"/>
      <c r="G27" s="31"/>
    </row>
    <row r="28" spans="1:8" ht="15.75" x14ac:dyDescent="0.25">
      <c r="A28" s="143" t="s">
        <v>38</v>
      </c>
      <c r="B28" s="144">
        <f>+B29+B31+B33+B35+B37+B30+B32+B34</f>
        <v>30125217</v>
      </c>
      <c r="C28" s="144">
        <f>+C29+C31+C33+C35+C37+C30+C32+C34</f>
        <v>30125217</v>
      </c>
      <c r="D28" s="131"/>
    </row>
    <row r="29" spans="1:8" ht="15.75" x14ac:dyDescent="0.25">
      <c r="A29" s="145" t="s">
        <v>39</v>
      </c>
      <c r="B29" s="70">
        <v>455808</v>
      </c>
      <c r="C29" s="70">
        <v>455808</v>
      </c>
    </row>
    <row r="30" spans="1:8" ht="15.75" x14ac:dyDescent="0.25">
      <c r="A30" s="145" t="s">
        <v>40</v>
      </c>
      <c r="B30" s="70">
        <v>468372</v>
      </c>
      <c r="C30" s="70">
        <v>468372</v>
      </c>
    </row>
    <row r="31" spans="1:8" ht="15.75" x14ac:dyDescent="0.25">
      <c r="A31" s="145" t="s">
        <v>41</v>
      </c>
      <c r="B31" s="70">
        <v>251102</v>
      </c>
      <c r="C31" s="70">
        <v>251102</v>
      </c>
    </row>
    <row r="32" spans="1:8" ht="15.75" x14ac:dyDescent="0.25">
      <c r="A32" s="145" t="s">
        <v>42</v>
      </c>
      <c r="B32" s="70">
        <v>12000</v>
      </c>
      <c r="C32" s="70">
        <v>12000</v>
      </c>
    </row>
    <row r="33" spans="1:3" ht="15.75" x14ac:dyDescent="0.25">
      <c r="A33" s="145" t="s">
        <v>43</v>
      </c>
      <c r="B33" s="70">
        <v>540000</v>
      </c>
      <c r="C33" s="70">
        <v>540000</v>
      </c>
    </row>
    <row r="34" spans="1:3" ht="15.75" x14ac:dyDescent="0.25">
      <c r="A34" s="145" t="s">
        <v>44</v>
      </c>
      <c r="B34" s="70">
        <v>3040</v>
      </c>
      <c r="C34" s="70">
        <v>3040</v>
      </c>
    </row>
    <row r="35" spans="1:3" ht="15.75" x14ac:dyDescent="0.25">
      <c r="A35" s="145" t="s">
        <v>45</v>
      </c>
      <c r="B35" s="70">
        <v>6174320</v>
      </c>
      <c r="C35" s="70">
        <v>6174320</v>
      </c>
    </row>
    <row r="36" spans="1:3" ht="15.75" x14ac:dyDescent="0.25">
      <c r="A36" s="145" t="s">
        <v>46</v>
      </c>
      <c r="B36" s="70"/>
      <c r="C36" s="70"/>
    </row>
    <row r="37" spans="1:3" ht="15.75" x14ac:dyDescent="0.25">
      <c r="A37" s="145" t="s">
        <v>47</v>
      </c>
      <c r="B37" s="70">
        <v>22220575</v>
      </c>
      <c r="C37" s="70">
        <v>22220575</v>
      </c>
    </row>
    <row r="38" spans="1:3" ht="15.75" x14ac:dyDescent="0.25">
      <c r="A38" s="143" t="s">
        <v>48</v>
      </c>
      <c r="B38" s="146"/>
      <c r="C38" s="146"/>
    </row>
    <row r="39" spans="1:3" ht="15.75" x14ac:dyDescent="0.25">
      <c r="A39" s="145" t="s">
        <v>49</v>
      </c>
      <c r="B39" s="147"/>
      <c r="C39" s="147"/>
    </row>
    <row r="40" spans="1:3" ht="15.75" x14ac:dyDescent="0.25">
      <c r="A40" s="145" t="s">
        <v>50</v>
      </c>
      <c r="B40" s="147"/>
      <c r="C40" s="147"/>
    </row>
    <row r="41" spans="1:3" ht="15.75" x14ac:dyDescent="0.25">
      <c r="A41" s="145" t="s">
        <v>51</v>
      </c>
      <c r="B41" s="147"/>
      <c r="C41" s="147"/>
    </row>
    <row r="42" spans="1:3" ht="15.75" x14ac:dyDescent="0.25">
      <c r="A42" s="145" t="s">
        <v>52</v>
      </c>
      <c r="B42" s="147"/>
      <c r="C42" s="147"/>
    </row>
    <row r="43" spans="1:3" ht="15.75" x14ac:dyDescent="0.25">
      <c r="A43" s="145" t="s">
        <v>53</v>
      </c>
      <c r="B43" s="147"/>
      <c r="C43" s="147"/>
    </row>
    <row r="44" spans="1:3" ht="15.75" x14ac:dyDescent="0.25">
      <c r="A44" s="145" t="s">
        <v>54</v>
      </c>
      <c r="B44" s="147"/>
      <c r="C44" s="147"/>
    </row>
    <row r="45" spans="1:3" ht="15.75" x14ac:dyDescent="0.25">
      <c r="A45" s="145" t="s">
        <v>55</v>
      </c>
      <c r="B45" s="147"/>
      <c r="C45" s="147"/>
    </row>
    <row r="46" spans="1:3" ht="15.75" x14ac:dyDescent="0.25">
      <c r="A46" s="143" t="s">
        <v>56</v>
      </c>
      <c r="B46" s="146"/>
      <c r="C46" s="146"/>
    </row>
    <row r="47" spans="1:3" ht="15.75" x14ac:dyDescent="0.25">
      <c r="A47" s="145" t="s">
        <v>57</v>
      </c>
      <c r="B47" s="147"/>
      <c r="C47" s="147"/>
    </row>
    <row r="48" spans="1:3" ht="15.75" x14ac:dyDescent="0.25">
      <c r="A48" s="145" t="s">
        <v>58</v>
      </c>
      <c r="B48" s="147"/>
      <c r="C48" s="147"/>
    </row>
    <row r="49" spans="1:4" ht="15.75" x14ac:dyDescent="0.25">
      <c r="A49" s="145" t="s">
        <v>59</v>
      </c>
      <c r="B49" s="147"/>
      <c r="C49" s="147"/>
    </row>
    <row r="50" spans="1:4" ht="15.75" x14ac:dyDescent="0.25">
      <c r="A50" s="145" t="s">
        <v>60</v>
      </c>
      <c r="B50" s="147"/>
      <c r="C50" s="147"/>
    </row>
    <row r="51" spans="1:4" ht="15.75" x14ac:dyDescent="0.25">
      <c r="A51" s="145" t="s">
        <v>61</v>
      </c>
      <c r="B51" s="147"/>
      <c r="C51" s="147"/>
    </row>
    <row r="52" spans="1:4" ht="15.75" x14ac:dyDescent="0.25">
      <c r="A52" s="145" t="s">
        <v>62</v>
      </c>
      <c r="B52" s="147"/>
      <c r="C52" s="147"/>
    </row>
    <row r="53" spans="1:4" ht="15.75" x14ac:dyDescent="0.25">
      <c r="A53" s="145" t="s">
        <v>63</v>
      </c>
      <c r="B53" s="147"/>
      <c r="C53" s="147"/>
    </row>
    <row r="54" spans="1:4" ht="15.75" x14ac:dyDescent="0.25">
      <c r="A54" s="143" t="s">
        <v>64</v>
      </c>
      <c r="B54" s="146">
        <f>+B55+B56+B59+B60+B62+B58+B57</f>
        <v>9189800</v>
      </c>
      <c r="C54" s="146">
        <f>+C55+C56+C59+C60+C62+C58+C57</f>
        <v>9189800</v>
      </c>
      <c r="D54" s="157"/>
    </row>
    <row r="55" spans="1:4" ht="15.75" x14ac:dyDescent="0.25">
      <c r="A55" s="145" t="s">
        <v>65</v>
      </c>
      <c r="B55" s="147">
        <v>1980800</v>
      </c>
      <c r="C55" s="147">
        <v>1980800</v>
      </c>
    </row>
    <row r="56" spans="1:4" ht="15.75" x14ac:dyDescent="0.25">
      <c r="A56" s="145" t="s">
        <v>120</v>
      </c>
      <c r="B56" s="147">
        <v>803000</v>
      </c>
      <c r="C56" s="147">
        <v>803000</v>
      </c>
    </row>
    <row r="57" spans="1:4" ht="15.75" x14ac:dyDescent="0.25">
      <c r="A57" s="145" t="s">
        <v>67</v>
      </c>
      <c r="B57" s="147">
        <v>16000</v>
      </c>
      <c r="C57" s="147">
        <v>16000</v>
      </c>
    </row>
    <row r="58" spans="1:4" ht="15.75" x14ac:dyDescent="0.25">
      <c r="A58" s="145" t="s">
        <v>68</v>
      </c>
      <c r="B58" s="147">
        <v>5000000</v>
      </c>
      <c r="C58" s="147">
        <v>5000000</v>
      </c>
    </row>
    <row r="59" spans="1:4" ht="15.75" x14ac:dyDescent="0.25">
      <c r="A59" s="145" t="s">
        <v>69</v>
      </c>
      <c r="B59" s="147">
        <v>1345000</v>
      </c>
      <c r="C59" s="147">
        <v>1345000</v>
      </c>
    </row>
    <row r="60" spans="1:4" ht="15.75" x14ac:dyDescent="0.25">
      <c r="A60" s="145" t="s">
        <v>70</v>
      </c>
      <c r="B60" s="147">
        <v>45000</v>
      </c>
      <c r="C60" s="147">
        <v>45000</v>
      </c>
    </row>
    <row r="61" spans="1:4" ht="15.75" x14ac:dyDescent="0.25">
      <c r="A61" s="145" t="s">
        <v>71</v>
      </c>
      <c r="B61" s="147"/>
      <c r="C61" s="147"/>
    </row>
    <row r="62" spans="1:4" ht="15.75" x14ac:dyDescent="0.25">
      <c r="A62" s="145" t="s">
        <v>73</v>
      </c>
      <c r="B62" s="147"/>
      <c r="C62" s="147"/>
    </row>
    <row r="63" spans="1:4" ht="15.75" x14ac:dyDescent="0.25">
      <c r="A63" s="145" t="s">
        <v>74</v>
      </c>
      <c r="B63" s="147"/>
      <c r="C63" s="147"/>
    </row>
    <row r="64" spans="1:4" ht="15.75" hidden="1" x14ac:dyDescent="0.25">
      <c r="A64" s="145"/>
      <c r="B64" s="148"/>
      <c r="C64" s="148"/>
    </row>
    <row r="65" spans="1:3" ht="15.75" x14ac:dyDescent="0.25">
      <c r="A65" s="143" t="s">
        <v>75</v>
      </c>
      <c r="B65" s="146"/>
      <c r="C65" s="146"/>
    </row>
    <row r="66" spans="1:3" ht="15.75" x14ac:dyDescent="0.25">
      <c r="A66" s="145" t="s">
        <v>76</v>
      </c>
      <c r="B66" s="148"/>
      <c r="C66" s="148"/>
    </row>
    <row r="67" spans="1:3" ht="15.75" x14ac:dyDescent="0.25">
      <c r="A67" s="145" t="s">
        <v>77</v>
      </c>
      <c r="B67" s="148"/>
      <c r="C67" s="148"/>
    </row>
    <row r="68" spans="1:3" ht="15.75" x14ac:dyDescent="0.25">
      <c r="A68" s="145" t="s">
        <v>78</v>
      </c>
      <c r="B68" s="148"/>
      <c r="C68" s="148"/>
    </row>
    <row r="69" spans="1:3" ht="31.5" x14ac:dyDescent="0.25">
      <c r="A69" s="145" t="s">
        <v>79</v>
      </c>
      <c r="B69" s="148"/>
      <c r="C69" s="148"/>
    </row>
    <row r="70" spans="1:3" ht="15.75" hidden="1" x14ac:dyDescent="0.25">
      <c r="A70" s="145"/>
      <c r="B70" s="148"/>
      <c r="C70" s="148"/>
    </row>
    <row r="71" spans="1:3" ht="15.75" x14ac:dyDescent="0.25">
      <c r="A71" s="143" t="s">
        <v>80</v>
      </c>
      <c r="B71" s="146"/>
      <c r="C71" s="146"/>
    </row>
    <row r="72" spans="1:3" ht="15.75" x14ac:dyDescent="0.25">
      <c r="A72" s="145" t="s">
        <v>81</v>
      </c>
      <c r="B72" s="148"/>
      <c r="C72" s="148"/>
    </row>
    <row r="73" spans="1:3" ht="15.75" x14ac:dyDescent="0.25">
      <c r="A73" s="145" t="s">
        <v>82</v>
      </c>
      <c r="B73" s="148"/>
      <c r="C73" s="148"/>
    </row>
    <row r="74" spans="1:3" ht="15.75" x14ac:dyDescent="0.25">
      <c r="A74" s="143" t="s">
        <v>83</v>
      </c>
      <c r="B74" s="146"/>
      <c r="C74" s="146"/>
    </row>
    <row r="75" spans="1:3" ht="15.75" x14ac:dyDescent="0.25">
      <c r="A75" s="145" t="s">
        <v>84</v>
      </c>
      <c r="B75" s="148"/>
      <c r="C75" s="148"/>
    </row>
    <row r="76" spans="1:3" ht="15.75" x14ac:dyDescent="0.25">
      <c r="A76" s="145" t="s">
        <v>85</v>
      </c>
      <c r="B76" s="148"/>
      <c r="C76" s="148"/>
    </row>
    <row r="77" spans="1:3" ht="15.75" x14ac:dyDescent="0.25">
      <c r="A77" s="145" t="s">
        <v>86</v>
      </c>
      <c r="B77" s="148"/>
      <c r="C77" s="148"/>
    </row>
    <row r="78" spans="1:3" ht="15.75" x14ac:dyDescent="0.25">
      <c r="A78" s="145"/>
      <c r="B78" s="148"/>
      <c r="C78" s="148"/>
    </row>
    <row r="79" spans="1:3" ht="15.75" x14ac:dyDescent="0.25">
      <c r="A79" s="145"/>
      <c r="B79" s="148"/>
      <c r="C79" s="148"/>
    </row>
    <row r="80" spans="1:3" ht="15.75" x14ac:dyDescent="0.25">
      <c r="A80" s="145"/>
      <c r="B80" s="148"/>
      <c r="C80" s="148"/>
    </row>
    <row r="81" spans="1:3" ht="15.75" x14ac:dyDescent="0.25">
      <c r="A81" s="145"/>
      <c r="B81" s="148"/>
      <c r="C81" s="148"/>
    </row>
    <row r="82" spans="1:3" ht="15.75" x14ac:dyDescent="0.25">
      <c r="A82" s="145"/>
      <c r="B82" s="148"/>
      <c r="C82" s="148"/>
    </row>
    <row r="83" spans="1:3" ht="15.75" x14ac:dyDescent="0.25">
      <c r="A83" s="145"/>
      <c r="B83" s="148"/>
      <c r="C83" s="148"/>
    </row>
    <row r="84" spans="1:3" ht="15.75" x14ac:dyDescent="0.25">
      <c r="A84" s="145"/>
      <c r="B84" s="148"/>
      <c r="C84" s="148"/>
    </row>
    <row r="85" spans="1:3" ht="15.75" x14ac:dyDescent="0.25">
      <c r="A85" s="145"/>
      <c r="B85" s="148"/>
      <c r="C85" s="148"/>
    </row>
    <row r="86" spans="1:3" ht="15.75" x14ac:dyDescent="0.25">
      <c r="A86" s="145"/>
      <c r="B86" s="148"/>
      <c r="C86" s="148"/>
    </row>
    <row r="87" spans="1:3" ht="15.75" x14ac:dyDescent="0.25">
      <c r="A87" s="145"/>
      <c r="B87" s="148"/>
      <c r="C87" s="148"/>
    </row>
    <row r="88" spans="1:3" ht="15.75" x14ac:dyDescent="0.25">
      <c r="A88" s="145"/>
      <c r="B88" s="148"/>
      <c r="C88" s="148"/>
    </row>
    <row r="89" spans="1:3" ht="15.75" x14ac:dyDescent="0.25">
      <c r="A89" s="149" t="s">
        <v>87</v>
      </c>
      <c r="B89" s="150"/>
      <c r="C89" s="150"/>
    </row>
    <row r="90" spans="1:3" ht="15.75" hidden="1" x14ac:dyDescent="0.25">
      <c r="A90" s="151"/>
      <c r="B90" s="152"/>
      <c r="C90" s="152"/>
    </row>
    <row r="91" spans="1:3" ht="15.75" x14ac:dyDescent="0.25">
      <c r="A91" s="141" t="s">
        <v>88</v>
      </c>
      <c r="B91" s="153"/>
      <c r="C91" s="153"/>
    </row>
    <row r="92" spans="1:3" ht="15.75" x14ac:dyDescent="0.25">
      <c r="A92" s="154" t="s">
        <v>89</v>
      </c>
      <c r="B92" s="155"/>
      <c r="C92" s="155"/>
    </row>
    <row r="93" spans="1:3" ht="15.75" x14ac:dyDescent="0.25">
      <c r="A93" s="145" t="s">
        <v>90</v>
      </c>
      <c r="B93" s="152"/>
      <c r="C93" s="152"/>
    </row>
    <row r="94" spans="1:3" ht="15.75" x14ac:dyDescent="0.25">
      <c r="A94" s="145" t="s">
        <v>91</v>
      </c>
      <c r="B94" s="152"/>
      <c r="C94" s="152"/>
    </row>
    <row r="95" spans="1:3" ht="15.75" x14ac:dyDescent="0.25">
      <c r="A95" s="154" t="s">
        <v>92</v>
      </c>
      <c r="B95" s="155"/>
      <c r="C95" s="155"/>
    </row>
    <row r="96" spans="1:3" ht="15.75" x14ac:dyDescent="0.25">
      <c r="A96" s="145" t="s">
        <v>93</v>
      </c>
      <c r="B96" s="152"/>
      <c r="C96" s="152"/>
    </row>
    <row r="97" spans="1:3" ht="15.75" x14ac:dyDescent="0.25">
      <c r="A97" s="145" t="s">
        <v>94</v>
      </c>
      <c r="B97" s="152"/>
      <c r="C97" s="152"/>
    </row>
    <row r="98" spans="1:3" ht="15.75" x14ac:dyDescent="0.25">
      <c r="A98" s="154" t="s">
        <v>95</v>
      </c>
      <c r="B98" s="155"/>
      <c r="C98" s="155"/>
    </row>
    <row r="99" spans="1:3" ht="15.75" x14ac:dyDescent="0.25">
      <c r="A99" s="145" t="s">
        <v>96</v>
      </c>
      <c r="B99" s="152"/>
      <c r="C99" s="152"/>
    </row>
    <row r="100" spans="1:3" ht="15.75" x14ac:dyDescent="0.25">
      <c r="A100" s="149" t="s">
        <v>97</v>
      </c>
      <c r="B100" s="150"/>
      <c r="C100" s="150"/>
    </row>
    <row r="101" spans="1:3" ht="15.75" x14ac:dyDescent="0.25">
      <c r="A101" s="4"/>
      <c r="B101" s="4"/>
      <c r="C101" s="4"/>
    </row>
    <row r="102" spans="1:3" ht="15.75" x14ac:dyDescent="0.25">
      <c r="A102" s="4"/>
      <c r="B102" s="4"/>
      <c r="C102" s="4"/>
    </row>
    <row r="103" spans="1:3" ht="15.75" x14ac:dyDescent="0.25">
      <c r="A103" s="4"/>
      <c r="B103" s="4"/>
      <c r="C103" s="4"/>
    </row>
    <row r="104" spans="1:3" ht="15.75" x14ac:dyDescent="0.25">
      <c r="A104" s="4"/>
      <c r="B104" s="4"/>
      <c r="C104" s="4"/>
    </row>
    <row r="105" spans="1:3" ht="15.75" x14ac:dyDescent="0.25">
      <c r="A105" s="4"/>
      <c r="B105" s="4"/>
      <c r="C105" s="4"/>
    </row>
    <row r="106" spans="1:3" ht="15.75" x14ac:dyDescent="0.25">
      <c r="A106" s="4"/>
      <c r="B106" s="4"/>
      <c r="C106" s="4"/>
    </row>
    <row r="107" spans="1:3" ht="15.75" hidden="1" x14ac:dyDescent="0.25">
      <c r="A107" s="4"/>
      <c r="B107" s="4"/>
      <c r="C107" s="4"/>
    </row>
    <row r="108" spans="1:3" ht="15.75" x14ac:dyDescent="0.25">
      <c r="A108" s="130" t="s">
        <v>98</v>
      </c>
      <c r="B108" s="156">
        <f>B8</f>
        <v>367852784</v>
      </c>
      <c r="C108" s="156">
        <f>C8</f>
        <v>377852784</v>
      </c>
    </row>
    <row r="109" spans="1:3" ht="15.75" x14ac:dyDescent="0.25">
      <c r="A109" s="9" t="s">
        <v>121</v>
      </c>
      <c r="B109" s="4"/>
      <c r="C109" s="67"/>
    </row>
    <row r="110" spans="1:3" ht="15.75" x14ac:dyDescent="0.25">
      <c r="A110" s="9" t="s">
        <v>122</v>
      </c>
      <c r="B110" s="4"/>
      <c r="C110" s="67"/>
    </row>
    <row r="111" spans="1:3" ht="15.75" x14ac:dyDescent="0.25">
      <c r="A111" s="9" t="s">
        <v>123</v>
      </c>
      <c r="B111" s="4"/>
      <c r="C111" s="67"/>
    </row>
    <row r="112" spans="1:3" ht="15.75" x14ac:dyDescent="0.25">
      <c r="A112" s="9" t="s">
        <v>124</v>
      </c>
      <c r="B112" s="4"/>
      <c r="C112" s="67"/>
    </row>
    <row r="113" spans="1:3" ht="15.75" x14ac:dyDescent="0.25">
      <c r="A113" s="9" t="s">
        <v>125</v>
      </c>
      <c r="B113" s="4"/>
      <c r="C113" s="67"/>
    </row>
    <row r="114" spans="1:3" ht="15.75" x14ac:dyDescent="0.25">
      <c r="A114" s="9" t="s">
        <v>126</v>
      </c>
      <c r="B114" s="4"/>
      <c r="C114" s="67"/>
    </row>
    <row r="115" spans="1:3" ht="15.75" x14ac:dyDescent="0.25">
      <c r="A115" s="9"/>
      <c r="B115" s="4"/>
      <c r="C115" s="67"/>
    </row>
    <row r="116" spans="1:3" ht="15.75" x14ac:dyDescent="0.25">
      <c r="A116" s="9"/>
      <c r="B116" s="4"/>
      <c r="C116" s="67"/>
    </row>
    <row r="117" spans="1:3" ht="15.75" x14ac:dyDescent="0.25">
      <c r="A117" s="9"/>
      <c r="B117" s="4"/>
      <c r="C117" s="67"/>
    </row>
    <row r="118" spans="1:3" ht="15.75" x14ac:dyDescent="0.25">
      <c r="A118" s="4"/>
      <c r="B118" s="4"/>
      <c r="C118" s="67"/>
    </row>
    <row r="119" spans="1:3" ht="15.75" x14ac:dyDescent="0.25">
      <c r="A119" s="4"/>
      <c r="B119" s="4"/>
      <c r="C119" s="67"/>
    </row>
    <row r="120" spans="1:3" ht="15.75" x14ac:dyDescent="0.25">
      <c r="A120" s="4"/>
      <c r="B120" s="4"/>
      <c r="C120" s="67"/>
    </row>
    <row r="121" spans="1:3" ht="15.75" x14ac:dyDescent="0.25">
      <c r="A121" s="4"/>
      <c r="B121" s="4"/>
      <c r="C121" s="67"/>
    </row>
    <row r="122" spans="1:3" ht="15.75" x14ac:dyDescent="0.25">
      <c r="A122" s="4"/>
      <c r="B122" s="4"/>
      <c r="C122" s="67"/>
    </row>
    <row r="123" spans="1:3" ht="15.75" x14ac:dyDescent="0.25">
      <c r="A123" s="4"/>
      <c r="B123" s="4"/>
      <c r="C123" s="67"/>
    </row>
    <row r="124" spans="1:3" ht="15.75" x14ac:dyDescent="0.25">
      <c r="A124" s="9" t="s">
        <v>127</v>
      </c>
      <c r="B124" s="4"/>
      <c r="C124" s="67"/>
    </row>
    <row r="125" spans="1:3" ht="15.75" x14ac:dyDescent="0.25">
      <c r="A125" s="4" t="s">
        <v>128</v>
      </c>
      <c r="B125" s="4"/>
      <c r="C125" s="67" t="s">
        <v>129</v>
      </c>
    </row>
    <row r="126" spans="1:3" ht="15.75" x14ac:dyDescent="0.25">
      <c r="A126" s="4"/>
      <c r="B126" s="4"/>
      <c r="C126" s="67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Plantilla Ejecución  2</vt:lpstr>
      <vt:lpstr>Plantilla Ejecución </vt:lpstr>
      <vt:lpstr>Plantilla Presupuestaria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Nuris Arno</cp:lastModifiedBy>
  <cp:revision/>
  <dcterms:created xsi:type="dcterms:W3CDTF">2018-04-17T18:57:16Z</dcterms:created>
  <dcterms:modified xsi:type="dcterms:W3CDTF">2024-09-06T16:35:19Z</dcterms:modified>
  <cp:category/>
  <cp:contentStatus/>
</cp:coreProperties>
</file>